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Faye\Documents\Tree\Board packets\"/>
    </mc:Choice>
  </mc:AlternateContent>
  <xr:revisionPtr revIDLastSave="0" documentId="8_{512336CE-D0C2-434C-9268-5F34C5869091}" xr6:coauthVersionLast="47" xr6:coauthVersionMax="47" xr10:uidLastSave="{00000000-0000-0000-0000-000000000000}"/>
  <bookViews>
    <workbookView xWindow="-120" yWindow="-120" windowWidth="24240" windowHeight="13140" tabRatio="740" xr2:uid="{00000000-000D-0000-FFFF-FFFF00000000}"/>
  </bookViews>
  <sheets>
    <sheet name="Final 2022 DRAFT" sheetId="29" r:id="rId1"/>
    <sheet name="Final 2021 Monthly Budget" sheetId="3" r:id="rId2"/>
    <sheet name="FINAL 2021 Budget" sheetId="28" state="hidden" r:id="rId3"/>
    <sheet name="Board of Directors" sheetId="8" state="hidden" r:id="rId4"/>
    <sheet name="Finance Committee" sheetId="6" state="hidden" r:id="rId5"/>
    <sheet name="Midyear Budget 2017" sheetId="1" state="hidden" r:id="rId6"/>
    <sheet name="Chart of Accounts " sheetId="2" state="hidden" r:id="rId7"/>
    <sheet name="2021-JJ Class" sheetId="10" state="hidden" r:id="rId8"/>
    <sheet name="AfterSchool Class" sheetId="12" state="hidden" r:id="rId9"/>
    <sheet name="MAPLE Class" sheetId="21" state="hidden" r:id="rId10"/>
    <sheet name="BRANCHES class" sheetId="23" state="hidden" r:id="rId11"/>
    <sheet name="BRANCHES class-With NSH exp" sheetId="14" state="hidden" r:id="rId12"/>
    <sheet name="Sch Partnership class" sheetId="24" state="hidden" r:id="rId13"/>
    <sheet name="Sch Part Class-WIth NSH expansi" sheetId="16" state="hidden" r:id="rId14"/>
    <sheet name="CEDAR Class" sheetId="20" state="hidden" r:id="rId15"/>
    <sheet name="Samara" sheetId="22" state="hidden" r:id="rId16"/>
    <sheet name="Fund. Class" sheetId="15" state="hidden" r:id="rId17"/>
    <sheet name="Mid Year-July 2020 Budget" sheetId="27" state="hidden" r:id="rId18"/>
    <sheet name="GO Class" sheetId="17" state="hidden" r:id="rId19"/>
    <sheet name="Summer Class" sheetId="13" state="hidden" r:id="rId20"/>
    <sheet name="Operations Backup" sheetId="5" state="hidden" r:id="rId21"/>
    <sheet name="Payroll Backup" sheetId="4" state="hidden" r:id="rId22"/>
    <sheet name="Budget Summary-2020 Final " sheetId="26" state="hidden" r:id="rId23"/>
    <sheet name="Budget Summary-FINAL " sheetId="25" state="hidden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29" l="1"/>
  <c r="N18" i="29"/>
  <c r="N14" i="29"/>
  <c r="M48" i="29"/>
  <c r="L48" i="29"/>
  <c r="K48" i="29"/>
  <c r="J48" i="29"/>
  <c r="I48" i="29"/>
  <c r="G48" i="29"/>
  <c r="F48" i="29"/>
  <c r="E48" i="29"/>
  <c r="D48" i="29"/>
  <c r="C48" i="29"/>
  <c r="B48" i="29"/>
  <c r="N48" i="29" s="1"/>
  <c r="N35" i="29"/>
  <c r="I34" i="29"/>
  <c r="H34" i="29"/>
  <c r="G34" i="29"/>
  <c r="N34" i="29" s="1"/>
  <c r="M22" i="29"/>
  <c r="L22" i="29"/>
  <c r="K22" i="29"/>
  <c r="J22" i="29"/>
  <c r="I22" i="29"/>
  <c r="H22" i="29"/>
  <c r="G22" i="29"/>
  <c r="D22" i="29"/>
  <c r="C22" i="29"/>
  <c r="B22" i="29"/>
  <c r="N21" i="29"/>
  <c r="N20" i="29"/>
  <c r="L19" i="29"/>
  <c r="K19" i="29"/>
  <c r="J19" i="29"/>
  <c r="I19" i="29"/>
  <c r="H19" i="29"/>
  <c r="G19" i="29"/>
  <c r="F19" i="29"/>
  <c r="E19" i="29"/>
  <c r="D19" i="29"/>
  <c r="C19" i="29"/>
  <c r="B19" i="29"/>
  <c r="N19" i="29" s="1"/>
  <c r="N26" i="29" s="1"/>
  <c r="N17" i="29"/>
  <c r="N26" i="3"/>
  <c r="N185" i="29"/>
  <c r="N262" i="29"/>
  <c r="N244" i="29"/>
  <c r="N238" i="29"/>
  <c r="N239" i="29"/>
  <c r="N237" i="29"/>
  <c r="N240" i="29"/>
  <c r="N236" i="29"/>
  <c r="N235" i="29"/>
  <c r="N225" i="29"/>
  <c r="N220" i="29"/>
  <c r="N219" i="29"/>
  <c r="N142" i="29"/>
  <c r="B183" i="29"/>
  <c r="C183" i="29"/>
  <c r="D183" i="29"/>
  <c r="E183" i="29"/>
  <c r="F183" i="29"/>
  <c r="G183" i="29"/>
  <c r="H183" i="29"/>
  <c r="I183" i="29"/>
  <c r="J183" i="29"/>
  <c r="K183" i="29"/>
  <c r="L183" i="29"/>
  <c r="M183" i="29"/>
  <c r="N183" i="29"/>
  <c r="N149" i="29"/>
  <c r="N148" i="29"/>
  <c r="N123" i="29"/>
  <c r="N121" i="29"/>
  <c r="N120" i="29"/>
  <c r="N264" i="29"/>
  <c r="N263" i="29"/>
  <c r="M260" i="29"/>
  <c r="L260" i="29"/>
  <c r="K260" i="29"/>
  <c r="J260" i="29"/>
  <c r="I260" i="29"/>
  <c r="H260" i="29"/>
  <c r="G260" i="29"/>
  <c r="F260" i="29"/>
  <c r="E260" i="29"/>
  <c r="D260" i="29"/>
  <c r="C260" i="29"/>
  <c r="B260" i="29"/>
  <c r="N260" i="29" s="1"/>
  <c r="M259" i="29"/>
  <c r="L259" i="29"/>
  <c r="K259" i="29"/>
  <c r="J259" i="29"/>
  <c r="I259" i="29"/>
  <c r="H259" i="29"/>
  <c r="G259" i="29"/>
  <c r="F259" i="29"/>
  <c r="E259" i="29"/>
  <c r="D259" i="29"/>
  <c r="C259" i="29"/>
  <c r="B259" i="29"/>
  <c r="N259" i="29" s="1"/>
  <c r="N261" i="29" s="1"/>
  <c r="N268" i="29" s="1"/>
  <c r="M258" i="29"/>
  <c r="L258" i="29"/>
  <c r="K258" i="29"/>
  <c r="J258" i="29"/>
  <c r="I258" i="29"/>
  <c r="H258" i="29"/>
  <c r="G258" i="29"/>
  <c r="F258" i="29"/>
  <c r="E258" i="29"/>
  <c r="D258" i="29"/>
  <c r="C258" i="29"/>
  <c r="B258" i="29"/>
  <c r="M257" i="29"/>
  <c r="L257" i="29"/>
  <c r="K257" i="29"/>
  <c r="J257" i="29"/>
  <c r="I257" i="29"/>
  <c r="H257" i="29"/>
  <c r="G257" i="29"/>
  <c r="F257" i="29"/>
  <c r="E257" i="29"/>
  <c r="D257" i="29"/>
  <c r="C257" i="29"/>
  <c r="B257" i="29"/>
  <c r="N257" i="29" s="1"/>
  <c r="M254" i="29"/>
  <c r="L254" i="29"/>
  <c r="K254" i="29"/>
  <c r="J254" i="29"/>
  <c r="I254" i="29"/>
  <c r="H254" i="29"/>
  <c r="G254" i="29"/>
  <c r="F254" i="29"/>
  <c r="E254" i="29"/>
  <c r="D254" i="29"/>
  <c r="C254" i="29"/>
  <c r="B254" i="29"/>
  <c r="N252" i="29"/>
  <c r="N254" i="29" s="1"/>
  <c r="N248" i="29"/>
  <c r="N247" i="29"/>
  <c r="N246" i="29"/>
  <c r="N245" i="29"/>
  <c r="I242" i="29"/>
  <c r="H242" i="29"/>
  <c r="G242" i="29"/>
  <c r="N242" i="29"/>
  <c r="N241" i="29"/>
  <c r="M234" i="29"/>
  <c r="L234" i="29"/>
  <c r="K234" i="29"/>
  <c r="J234" i="29"/>
  <c r="I234" i="29"/>
  <c r="H234" i="29"/>
  <c r="G234" i="29"/>
  <c r="F234" i="29"/>
  <c r="E234" i="29"/>
  <c r="D234" i="29"/>
  <c r="C234" i="29"/>
  <c r="B234" i="29"/>
  <c r="N234" i="29" s="1"/>
  <c r="N233" i="29"/>
  <c r="N232" i="29"/>
  <c r="N231" i="29"/>
  <c r="N230" i="29"/>
  <c r="N229" i="29"/>
  <c r="N228" i="29"/>
  <c r="N226" i="29"/>
  <c r="N224" i="29"/>
  <c r="N223" i="29"/>
  <c r="N222" i="29"/>
  <c r="O222" i="29" s="1"/>
  <c r="M221" i="29"/>
  <c r="M243" i="29" s="1"/>
  <c r="M249" i="29" s="1"/>
  <c r="L221" i="29"/>
  <c r="L243" i="29" s="1"/>
  <c r="L249" i="29" s="1"/>
  <c r="K221" i="29"/>
  <c r="K243" i="29" s="1"/>
  <c r="K249" i="29" s="1"/>
  <c r="J221" i="29"/>
  <c r="J243" i="29" s="1"/>
  <c r="J249" i="29" s="1"/>
  <c r="I221" i="29"/>
  <c r="I243" i="29" s="1"/>
  <c r="I249" i="29" s="1"/>
  <c r="H221" i="29"/>
  <c r="H243" i="29" s="1"/>
  <c r="H249" i="29" s="1"/>
  <c r="G221" i="29"/>
  <c r="G243" i="29" s="1"/>
  <c r="G249" i="29" s="1"/>
  <c r="F221" i="29"/>
  <c r="F243" i="29" s="1"/>
  <c r="F249" i="29" s="1"/>
  <c r="E221" i="29"/>
  <c r="E243" i="29" s="1"/>
  <c r="E249" i="29" s="1"/>
  <c r="D221" i="29"/>
  <c r="D243" i="29" s="1"/>
  <c r="D249" i="29" s="1"/>
  <c r="C221" i="29"/>
  <c r="C243" i="29" s="1"/>
  <c r="C249" i="29" s="1"/>
  <c r="B221" i="29"/>
  <c r="M213" i="29"/>
  <c r="L213" i="29"/>
  <c r="K213" i="29"/>
  <c r="J213" i="29"/>
  <c r="I213" i="29"/>
  <c r="H213" i="29"/>
  <c r="G213" i="29"/>
  <c r="F213" i="29"/>
  <c r="E213" i="29"/>
  <c r="D213" i="29"/>
  <c r="C213" i="29"/>
  <c r="B213" i="29"/>
  <c r="N213" i="29" s="1"/>
  <c r="M212" i="29"/>
  <c r="L212" i="29"/>
  <c r="K212" i="29"/>
  <c r="J212" i="29"/>
  <c r="I212" i="29"/>
  <c r="H212" i="29"/>
  <c r="G212" i="29"/>
  <c r="F212" i="29"/>
  <c r="E212" i="29"/>
  <c r="D212" i="29"/>
  <c r="C212" i="29"/>
  <c r="B212" i="29"/>
  <c r="M211" i="29"/>
  <c r="M214" i="29" s="1"/>
  <c r="L211" i="29"/>
  <c r="L214" i="29" s="1"/>
  <c r="K211" i="29"/>
  <c r="K214" i="29" s="1"/>
  <c r="J211" i="29"/>
  <c r="J214" i="29" s="1"/>
  <c r="I211" i="29"/>
  <c r="I214" i="29" s="1"/>
  <c r="H211" i="29"/>
  <c r="H214" i="29" s="1"/>
  <c r="G211" i="29"/>
  <c r="G214" i="29" s="1"/>
  <c r="F211" i="29"/>
  <c r="F214" i="29" s="1"/>
  <c r="E211" i="29"/>
  <c r="E214" i="29" s="1"/>
  <c r="D211" i="29"/>
  <c r="D214" i="29" s="1"/>
  <c r="C211" i="29"/>
  <c r="C214" i="29" s="1"/>
  <c r="B211" i="29"/>
  <c r="M209" i="29"/>
  <c r="L209" i="29"/>
  <c r="K209" i="29"/>
  <c r="J209" i="29"/>
  <c r="I209" i="29"/>
  <c r="H209" i="29"/>
  <c r="G209" i="29"/>
  <c r="F209" i="29"/>
  <c r="E209" i="29"/>
  <c r="D209" i="29"/>
  <c r="C209" i="29"/>
  <c r="B209" i="29"/>
  <c r="N209" i="29" s="1"/>
  <c r="M208" i="29"/>
  <c r="L208" i="29"/>
  <c r="K208" i="29"/>
  <c r="J208" i="29"/>
  <c r="I208" i="29"/>
  <c r="H208" i="29"/>
  <c r="G208" i="29"/>
  <c r="F208" i="29"/>
  <c r="E208" i="29"/>
  <c r="D208" i="29"/>
  <c r="C208" i="29"/>
  <c r="B208" i="29"/>
  <c r="M207" i="29"/>
  <c r="L207" i="29"/>
  <c r="K207" i="29"/>
  <c r="J207" i="29"/>
  <c r="I207" i="29"/>
  <c r="H207" i="29"/>
  <c r="G207" i="29"/>
  <c r="F207" i="29"/>
  <c r="E207" i="29"/>
  <c r="D207" i="29"/>
  <c r="C207" i="29"/>
  <c r="B207" i="29"/>
  <c r="M206" i="29"/>
  <c r="L206" i="29"/>
  <c r="K206" i="29"/>
  <c r="J206" i="29"/>
  <c r="I206" i="29"/>
  <c r="H206" i="29"/>
  <c r="G206" i="29"/>
  <c r="F206" i="29"/>
  <c r="E206" i="29"/>
  <c r="D206" i="29"/>
  <c r="C206" i="29"/>
  <c r="B206" i="29"/>
  <c r="N206" i="29" s="1"/>
  <c r="M205" i="29"/>
  <c r="L205" i="29"/>
  <c r="K205" i="29"/>
  <c r="J205" i="29"/>
  <c r="I205" i="29"/>
  <c r="H205" i="29"/>
  <c r="G205" i="29"/>
  <c r="F205" i="29"/>
  <c r="E205" i="29"/>
  <c r="D205" i="29"/>
  <c r="C205" i="29"/>
  <c r="B205" i="29"/>
  <c r="N205" i="29" s="1"/>
  <c r="N201" i="29"/>
  <c r="N200" i="29"/>
  <c r="M199" i="29"/>
  <c r="M202" i="29" s="1"/>
  <c r="L199" i="29"/>
  <c r="L202" i="29" s="1"/>
  <c r="K199" i="29"/>
  <c r="K202" i="29" s="1"/>
  <c r="J199" i="29"/>
  <c r="J202" i="29" s="1"/>
  <c r="I199" i="29"/>
  <c r="I202" i="29" s="1"/>
  <c r="H199" i="29"/>
  <c r="H202" i="29" s="1"/>
  <c r="G199" i="29"/>
  <c r="G202" i="29" s="1"/>
  <c r="F199" i="29"/>
  <c r="F202" i="29" s="1"/>
  <c r="E199" i="29"/>
  <c r="E202" i="29" s="1"/>
  <c r="D199" i="29"/>
  <c r="D202" i="29" s="1"/>
  <c r="C199" i="29"/>
  <c r="C202" i="29" s="1"/>
  <c r="B199" i="29"/>
  <c r="N198" i="29"/>
  <c r="N197" i="29"/>
  <c r="N192" i="29"/>
  <c r="N191" i="29"/>
  <c r="N190" i="29"/>
  <c r="N189" i="29"/>
  <c r="M188" i="29"/>
  <c r="M193" i="29" s="1"/>
  <c r="L188" i="29"/>
  <c r="L193" i="29" s="1"/>
  <c r="K188" i="29"/>
  <c r="K193" i="29" s="1"/>
  <c r="J188" i="29"/>
  <c r="J193" i="29" s="1"/>
  <c r="I188" i="29"/>
  <c r="I193" i="29" s="1"/>
  <c r="H188" i="29"/>
  <c r="H193" i="29" s="1"/>
  <c r="G188" i="29"/>
  <c r="G193" i="29" s="1"/>
  <c r="F188" i="29"/>
  <c r="F193" i="29" s="1"/>
  <c r="E188" i="29"/>
  <c r="E193" i="29" s="1"/>
  <c r="D188" i="29"/>
  <c r="D193" i="29" s="1"/>
  <c r="C188" i="29"/>
  <c r="C193" i="29" s="1"/>
  <c r="B188" i="29"/>
  <c r="M182" i="29"/>
  <c r="L182" i="29"/>
  <c r="K182" i="29"/>
  <c r="J182" i="29"/>
  <c r="I182" i="29"/>
  <c r="H182" i="29"/>
  <c r="G182" i="29"/>
  <c r="F182" i="29"/>
  <c r="E182" i="29"/>
  <c r="D182" i="29"/>
  <c r="C182" i="29"/>
  <c r="B182" i="29"/>
  <c r="N182" i="29" s="1"/>
  <c r="M179" i="29"/>
  <c r="L179" i="29"/>
  <c r="K179" i="29"/>
  <c r="J179" i="29"/>
  <c r="I179" i="29"/>
  <c r="H179" i="29"/>
  <c r="G179" i="29"/>
  <c r="F179" i="29"/>
  <c r="E179" i="29"/>
  <c r="D179" i="29"/>
  <c r="C179" i="29"/>
  <c r="B179" i="29"/>
  <c r="N178" i="29"/>
  <c r="N177" i="29"/>
  <c r="N176" i="29"/>
  <c r="M175" i="29"/>
  <c r="M180" i="29" s="1"/>
  <c r="L175" i="29"/>
  <c r="L180" i="29" s="1"/>
  <c r="K175" i="29"/>
  <c r="K180" i="29" s="1"/>
  <c r="J175" i="29"/>
  <c r="J180" i="29" s="1"/>
  <c r="I175" i="29"/>
  <c r="I180" i="29" s="1"/>
  <c r="H175" i="29"/>
  <c r="H180" i="29" s="1"/>
  <c r="G175" i="29"/>
  <c r="G180" i="29" s="1"/>
  <c r="F175" i="29"/>
  <c r="F180" i="29" s="1"/>
  <c r="E175" i="29"/>
  <c r="E180" i="29" s="1"/>
  <c r="D175" i="29"/>
  <c r="D180" i="29" s="1"/>
  <c r="C175" i="29"/>
  <c r="N174" i="29"/>
  <c r="M171" i="29"/>
  <c r="L171" i="29"/>
  <c r="K171" i="29"/>
  <c r="J171" i="29"/>
  <c r="I171" i="29"/>
  <c r="H171" i="29"/>
  <c r="G171" i="29"/>
  <c r="F171" i="29"/>
  <c r="E171" i="29"/>
  <c r="D171" i="29"/>
  <c r="C171" i="29"/>
  <c r="B171" i="29"/>
  <c r="M185" i="29"/>
  <c r="L185" i="29"/>
  <c r="K185" i="29"/>
  <c r="J185" i="29"/>
  <c r="I185" i="29"/>
  <c r="H185" i="29"/>
  <c r="G185" i="29"/>
  <c r="F185" i="29"/>
  <c r="E185" i="29"/>
  <c r="D185" i="29"/>
  <c r="N170" i="29"/>
  <c r="N161" i="29"/>
  <c r="M159" i="29"/>
  <c r="L159" i="29"/>
  <c r="K159" i="29"/>
  <c r="J159" i="29"/>
  <c r="I159" i="29"/>
  <c r="H159" i="29"/>
  <c r="G159" i="29"/>
  <c r="F159" i="29"/>
  <c r="E159" i="29"/>
  <c r="D159" i="29"/>
  <c r="C159" i="29"/>
  <c r="B159" i="29"/>
  <c r="N159" i="29" s="1"/>
  <c r="M155" i="29"/>
  <c r="L155" i="29"/>
  <c r="K155" i="29"/>
  <c r="J155" i="29"/>
  <c r="I155" i="29"/>
  <c r="G155" i="29"/>
  <c r="F155" i="29"/>
  <c r="E155" i="29"/>
  <c r="D155" i="29"/>
  <c r="C155" i="29"/>
  <c r="B155" i="29"/>
  <c r="N155" i="29" s="1"/>
  <c r="M153" i="29"/>
  <c r="L153" i="29"/>
  <c r="K153" i="29"/>
  <c r="J153" i="29"/>
  <c r="I153" i="29"/>
  <c r="H153" i="29"/>
  <c r="G153" i="29"/>
  <c r="F153" i="29"/>
  <c r="E153" i="29"/>
  <c r="D153" i="29"/>
  <c r="C153" i="29"/>
  <c r="B153" i="29"/>
  <c r="N153" i="29" s="1"/>
  <c r="L152" i="29"/>
  <c r="K152" i="29"/>
  <c r="J152" i="29"/>
  <c r="I152" i="29"/>
  <c r="H152" i="29"/>
  <c r="G152" i="29"/>
  <c r="E152" i="29"/>
  <c r="D152" i="29"/>
  <c r="C152" i="29"/>
  <c r="B152" i="29"/>
  <c r="N147" i="29"/>
  <c r="M146" i="29"/>
  <c r="M150" i="29" s="1"/>
  <c r="L146" i="29"/>
  <c r="L150" i="29" s="1"/>
  <c r="K146" i="29"/>
  <c r="K150" i="29" s="1"/>
  <c r="J146" i="29"/>
  <c r="J150" i="29" s="1"/>
  <c r="I146" i="29"/>
  <c r="I150" i="29" s="1"/>
  <c r="H146" i="29"/>
  <c r="H150" i="29" s="1"/>
  <c r="G146" i="29"/>
  <c r="G150" i="29" s="1"/>
  <c r="F146" i="29"/>
  <c r="F150" i="29" s="1"/>
  <c r="E146" i="29"/>
  <c r="E150" i="29" s="1"/>
  <c r="D146" i="29"/>
  <c r="D150" i="29" s="1"/>
  <c r="C146" i="29"/>
  <c r="C150" i="29" s="1"/>
  <c r="B146" i="29"/>
  <c r="B150" i="29" s="1"/>
  <c r="N145" i="29"/>
  <c r="M143" i="29"/>
  <c r="M154" i="29" s="1"/>
  <c r="L143" i="29"/>
  <c r="L154" i="29" s="1"/>
  <c r="K143" i="29"/>
  <c r="K154" i="29" s="1"/>
  <c r="J143" i="29"/>
  <c r="J154" i="29" s="1"/>
  <c r="I143" i="29"/>
  <c r="I154" i="29" s="1"/>
  <c r="H143" i="29"/>
  <c r="H154" i="29" s="1"/>
  <c r="G143" i="29"/>
  <c r="G154" i="29" s="1"/>
  <c r="F143" i="29"/>
  <c r="F154" i="29" s="1"/>
  <c r="E143" i="29"/>
  <c r="E154" i="29" s="1"/>
  <c r="D143" i="29"/>
  <c r="D154" i="29" s="1"/>
  <c r="C143" i="29"/>
  <c r="C154" i="29" s="1"/>
  <c r="B143" i="29"/>
  <c r="B154" i="29" s="1"/>
  <c r="N140" i="29"/>
  <c r="O140" i="29" s="1"/>
  <c r="N139" i="29"/>
  <c r="N138" i="29"/>
  <c r="N137" i="29"/>
  <c r="O137" i="29" s="1"/>
  <c r="N136" i="29"/>
  <c r="N135" i="29"/>
  <c r="N134" i="29"/>
  <c r="N133" i="29"/>
  <c r="N132" i="29"/>
  <c r="N131" i="29"/>
  <c r="N130" i="29"/>
  <c r="N129" i="29"/>
  <c r="N124" i="29"/>
  <c r="M118" i="29"/>
  <c r="L118" i="29"/>
  <c r="K118" i="29"/>
  <c r="J118" i="29"/>
  <c r="I118" i="29"/>
  <c r="H118" i="29"/>
  <c r="G118" i="29"/>
  <c r="F118" i="29"/>
  <c r="E118" i="29"/>
  <c r="D118" i="29"/>
  <c r="C118" i="29"/>
  <c r="B118" i="29"/>
  <c r="N109" i="29"/>
  <c r="M109" i="29"/>
  <c r="L109" i="29"/>
  <c r="K109" i="29"/>
  <c r="J109" i="29"/>
  <c r="I109" i="29"/>
  <c r="H109" i="29"/>
  <c r="G109" i="29"/>
  <c r="F109" i="29"/>
  <c r="E109" i="29"/>
  <c r="D109" i="29"/>
  <c r="C109" i="29"/>
  <c r="B109" i="29"/>
  <c r="M99" i="29"/>
  <c r="L99" i="29"/>
  <c r="K99" i="29"/>
  <c r="J99" i="29"/>
  <c r="I99" i="29"/>
  <c r="H99" i="29"/>
  <c r="G99" i="29"/>
  <c r="F99" i="29"/>
  <c r="E99" i="29"/>
  <c r="D99" i="29"/>
  <c r="C99" i="29"/>
  <c r="B99" i="29"/>
  <c r="N96" i="29"/>
  <c r="N95" i="29"/>
  <c r="N94" i="29"/>
  <c r="N93" i="29"/>
  <c r="N92" i="29"/>
  <c r="N99" i="29" s="1"/>
  <c r="N89" i="29"/>
  <c r="M89" i="29"/>
  <c r="L89" i="29"/>
  <c r="K89" i="29"/>
  <c r="J89" i="29"/>
  <c r="I89" i="29"/>
  <c r="H89" i="29"/>
  <c r="G89" i="29"/>
  <c r="F89" i="29"/>
  <c r="E89" i="29"/>
  <c r="D89" i="29"/>
  <c r="C89" i="29"/>
  <c r="B89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N74" i="29"/>
  <c r="N75" i="29" s="1"/>
  <c r="M74" i="29"/>
  <c r="M75" i="29" s="1"/>
  <c r="L74" i="29"/>
  <c r="L75" i="29" s="1"/>
  <c r="K74" i="29"/>
  <c r="K75" i="29" s="1"/>
  <c r="J74" i="29"/>
  <c r="J75" i="29" s="1"/>
  <c r="I74" i="29"/>
  <c r="I75" i="29" s="1"/>
  <c r="H74" i="29"/>
  <c r="H75" i="29" s="1"/>
  <c r="G74" i="29"/>
  <c r="G75" i="29" s="1"/>
  <c r="F74" i="29"/>
  <c r="F75" i="29" s="1"/>
  <c r="E74" i="29"/>
  <c r="E75" i="29" s="1"/>
  <c r="D74" i="29"/>
  <c r="D75" i="29" s="1"/>
  <c r="C74" i="29"/>
  <c r="C75" i="29" s="1"/>
  <c r="B74" i="29"/>
  <c r="B75" i="29" s="1"/>
  <c r="N68" i="29"/>
  <c r="M68" i="29"/>
  <c r="L68" i="29"/>
  <c r="K68" i="29"/>
  <c r="J68" i="29"/>
  <c r="I68" i="29"/>
  <c r="H68" i="29"/>
  <c r="G68" i="29"/>
  <c r="F68" i="29"/>
  <c r="E68" i="29"/>
  <c r="D68" i="29"/>
  <c r="C68" i="29"/>
  <c r="B68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M47" i="29"/>
  <c r="M49" i="29" s="1"/>
  <c r="L47" i="29"/>
  <c r="L49" i="29" s="1"/>
  <c r="K47" i="29"/>
  <c r="K49" i="29" s="1"/>
  <c r="J47" i="29"/>
  <c r="J49" i="29" s="1"/>
  <c r="I47" i="29"/>
  <c r="I49" i="29" s="1"/>
  <c r="H47" i="29"/>
  <c r="H49" i="29" s="1"/>
  <c r="G47" i="29"/>
  <c r="G49" i="29" s="1"/>
  <c r="F47" i="29"/>
  <c r="F49" i="29" s="1"/>
  <c r="E47" i="29"/>
  <c r="E49" i="29" s="1"/>
  <c r="D47" i="29"/>
  <c r="D49" i="29" s="1"/>
  <c r="C47" i="29"/>
  <c r="C49" i="29" s="1"/>
  <c r="B47" i="29"/>
  <c r="M36" i="29"/>
  <c r="M39" i="29" s="1"/>
  <c r="M42" i="29" s="1"/>
  <c r="L36" i="29"/>
  <c r="L39" i="29" s="1"/>
  <c r="L42" i="29" s="1"/>
  <c r="K36" i="29"/>
  <c r="K39" i="29" s="1"/>
  <c r="K42" i="29" s="1"/>
  <c r="J36" i="29"/>
  <c r="J39" i="29" s="1"/>
  <c r="J42" i="29" s="1"/>
  <c r="G36" i="29"/>
  <c r="G39" i="29" s="1"/>
  <c r="G42" i="29" s="1"/>
  <c r="F36" i="29"/>
  <c r="F39" i="29" s="1"/>
  <c r="F42" i="29" s="1"/>
  <c r="E36" i="29"/>
  <c r="E39" i="29" s="1"/>
  <c r="E42" i="29" s="1"/>
  <c r="D36" i="29"/>
  <c r="D39" i="29" s="1"/>
  <c r="D42" i="29" s="1"/>
  <c r="C36" i="29"/>
  <c r="C39" i="29" s="1"/>
  <c r="C42" i="29" s="1"/>
  <c r="I33" i="29"/>
  <c r="I36" i="29" s="1"/>
  <c r="I39" i="29" s="1"/>
  <c r="I42" i="29" s="1"/>
  <c r="H33" i="29"/>
  <c r="H36" i="29" s="1"/>
  <c r="H39" i="29" s="1"/>
  <c r="H42" i="29" s="1"/>
  <c r="M26" i="29"/>
  <c r="L26" i="29"/>
  <c r="K26" i="29"/>
  <c r="J26" i="29"/>
  <c r="I26" i="29"/>
  <c r="H26" i="29"/>
  <c r="G26" i="29"/>
  <c r="F26" i="29"/>
  <c r="E26" i="29"/>
  <c r="D26" i="29"/>
  <c r="C26" i="29"/>
  <c r="M13" i="29"/>
  <c r="L13" i="29"/>
  <c r="K13" i="29"/>
  <c r="J13" i="29"/>
  <c r="I13" i="29"/>
  <c r="H13" i="29"/>
  <c r="G13" i="29"/>
  <c r="G14" i="29" s="1"/>
  <c r="F13" i="29"/>
  <c r="F14" i="29" s="1"/>
  <c r="E13" i="29"/>
  <c r="E14" i="29" s="1"/>
  <c r="D13" i="29"/>
  <c r="D14" i="29" s="1"/>
  <c r="C13" i="29"/>
  <c r="M9" i="29"/>
  <c r="M14" i="29" s="1"/>
  <c r="L9" i="29"/>
  <c r="L14" i="29" s="1"/>
  <c r="K9" i="29"/>
  <c r="K14" i="29" s="1"/>
  <c r="J9" i="29"/>
  <c r="J14" i="29" s="1"/>
  <c r="I9" i="29"/>
  <c r="I14" i="29" s="1"/>
  <c r="H9" i="29"/>
  <c r="N219" i="3"/>
  <c r="N265" i="3"/>
  <c r="N189" i="3"/>
  <c r="N166" i="3"/>
  <c r="N157" i="3"/>
  <c r="N128" i="3"/>
  <c r="B14" i="3"/>
  <c r="N245" i="3"/>
  <c r="N120" i="3"/>
  <c r="N150" i="28"/>
  <c r="N173" i="28"/>
  <c r="N168" i="28"/>
  <c r="N203" i="28"/>
  <c r="N244" i="28"/>
  <c r="N230" i="3"/>
  <c r="N229" i="3"/>
  <c r="N235" i="3"/>
  <c r="N234" i="3"/>
  <c r="N202" i="28"/>
  <c r="M237" i="28"/>
  <c r="L237" i="28"/>
  <c r="K237" i="28"/>
  <c r="J237" i="28"/>
  <c r="I237" i="28"/>
  <c r="H237" i="28"/>
  <c r="G237" i="28"/>
  <c r="F237" i="28"/>
  <c r="E237" i="28"/>
  <c r="D237" i="28"/>
  <c r="C237" i="28"/>
  <c r="B237" i="28"/>
  <c r="M236" i="28"/>
  <c r="L236" i="28"/>
  <c r="K236" i="28"/>
  <c r="J236" i="28"/>
  <c r="I236" i="28"/>
  <c r="H236" i="28"/>
  <c r="G236" i="28"/>
  <c r="F236" i="28"/>
  <c r="E236" i="28"/>
  <c r="D236" i="28"/>
  <c r="C236" i="28"/>
  <c r="B236" i="28"/>
  <c r="N236" i="28" s="1"/>
  <c r="M235" i="28"/>
  <c r="L235" i="28"/>
  <c r="K235" i="28"/>
  <c r="J235" i="28"/>
  <c r="I235" i="28"/>
  <c r="H235" i="28"/>
  <c r="G235" i="28"/>
  <c r="F235" i="28"/>
  <c r="E235" i="28"/>
  <c r="D235" i="28"/>
  <c r="C235" i="28"/>
  <c r="B235" i="28"/>
  <c r="M234" i="28"/>
  <c r="L234" i="28"/>
  <c r="K234" i="28"/>
  <c r="J234" i="28"/>
  <c r="I234" i="28"/>
  <c r="H234" i="28"/>
  <c r="G234" i="28"/>
  <c r="F234" i="28"/>
  <c r="E234" i="28"/>
  <c r="D234" i="28"/>
  <c r="C234" i="28"/>
  <c r="B234" i="28"/>
  <c r="M231" i="28"/>
  <c r="L231" i="28"/>
  <c r="K231" i="28"/>
  <c r="J231" i="28"/>
  <c r="I231" i="28"/>
  <c r="H231" i="28"/>
  <c r="G231" i="28"/>
  <c r="F231" i="28"/>
  <c r="E231" i="28"/>
  <c r="D231" i="28"/>
  <c r="C231" i="28"/>
  <c r="B231" i="28"/>
  <c r="N229" i="28"/>
  <c r="N231" i="28" s="1"/>
  <c r="N224" i="28"/>
  <c r="M223" i="28"/>
  <c r="L223" i="28"/>
  <c r="K223" i="28"/>
  <c r="J223" i="28"/>
  <c r="I223" i="28"/>
  <c r="H223" i="28"/>
  <c r="G223" i="28"/>
  <c r="F223" i="28"/>
  <c r="E223" i="28"/>
  <c r="D223" i="28"/>
  <c r="C223" i="28"/>
  <c r="B223" i="28"/>
  <c r="M220" i="28"/>
  <c r="L220" i="28"/>
  <c r="K220" i="28"/>
  <c r="J220" i="28"/>
  <c r="I220" i="28"/>
  <c r="H220" i="28"/>
  <c r="G220" i="28"/>
  <c r="F220" i="28"/>
  <c r="E220" i="28"/>
  <c r="D220" i="28"/>
  <c r="C220" i="28"/>
  <c r="B220" i="28"/>
  <c r="N220" i="28" s="1"/>
  <c r="N218" i="28"/>
  <c r="M216" i="28"/>
  <c r="L216" i="28"/>
  <c r="K216" i="28"/>
  <c r="J216" i="28"/>
  <c r="I216" i="28"/>
  <c r="H216" i="28"/>
  <c r="G216" i="28"/>
  <c r="F216" i="28"/>
  <c r="E216" i="28"/>
  <c r="D216" i="28"/>
  <c r="C216" i="28"/>
  <c r="B216" i="28"/>
  <c r="O210" i="28"/>
  <c r="M209" i="28"/>
  <c r="M221" i="28" s="1"/>
  <c r="M226" i="28" s="1"/>
  <c r="L209" i="28"/>
  <c r="L221" i="28" s="1"/>
  <c r="L226" i="28" s="1"/>
  <c r="K209" i="28"/>
  <c r="K221" i="28" s="1"/>
  <c r="K226" i="28" s="1"/>
  <c r="J209" i="28"/>
  <c r="J221" i="28" s="1"/>
  <c r="J226" i="28" s="1"/>
  <c r="I209" i="28"/>
  <c r="I221" i="28" s="1"/>
  <c r="I226" i="28" s="1"/>
  <c r="H209" i="28"/>
  <c r="H221" i="28" s="1"/>
  <c r="H226" i="28" s="1"/>
  <c r="G209" i="28"/>
  <c r="G221" i="28" s="1"/>
  <c r="G226" i="28" s="1"/>
  <c r="F209" i="28"/>
  <c r="F221" i="28" s="1"/>
  <c r="F226" i="28" s="1"/>
  <c r="E209" i="28"/>
  <c r="E221" i="28" s="1"/>
  <c r="E226" i="28" s="1"/>
  <c r="D209" i="28"/>
  <c r="D221" i="28" s="1"/>
  <c r="D226" i="28" s="1"/>
  <c r="C209" i="28"/>
  <c r="C221" i="28" s="1"/>
  <c r="C226" i="28" s="1"/>
  <c r="B209" i="28"/>
  <c r="M201" i="28"/>
  <c r="L201" i="28"/>
  <c r="K201" i="28"/>
  <c r="J201" i="28"/>
  <c r="I201" i="28"/>
  <c r="H201" i="28"/>
  <c r="G201" i="28"/>
  <c r="F201" i="28"/>
  <c r="E201" i="28"/>
  <c r="D201" i="28"/>
  <c r="C201" i="28"/>
  <c r="B201" i="28"/>
  <c r="N201" i="28" s="1"/>
  <c r="M200" i="28"/>
  <c r="L200" i="28"/>
  <c r="K200" i="28"/>
  <c r="J200" i="28"/>
  <c r="I200" i="28"/>
  <c r="H200" i="28"/>
  <c r="G200" i="28"/>
  <c r="F200" i="28"/>
  <c r="E200" i="28"/>
  <c r="D200" i="28"/>
  <c r="C200" i="28"/>
  <c r="B200" i="28"/>
  <c r="M199" i="28"/>
  <c r="M202" i="28" s="1"/>
  <c r="L199" i="28"/>
  <c r="L202" i="28" s="1"/>
  <c r="K199" i="28"/>
  <c r="K202" i="28" s="1"/>
  <c r="J199" i="28"/>
  <c r="J202" i="28" s="1"/>
  <c r="I199" i="28"/>
  <c r="I202" i="28" s="1"/>
  <c r="H199" i="28"/>
  <c r="H202" i="28" s="1"/>
  <c r="G199" i="28"/>
  <c r="G202" i="28" s="1"/>
  <c r="F199" i="28"/>
  <c r="F202" i="28" s="1"/>
  <c r="E199" i="28"/>
  <c r="E202" i="28" s="1"/>
  <c r="D199" i="28"/>
  <c r="D202" i="28" s="1"/>
  <c r="C199" i="28"/>
  <c r="C202" i="28" s="1"/>
  <c r="B199" i="28"/>
  <c r="M197" i="28"/>
  <c r="L197" i="28"/>
  <c r="K197" i="28"/>
  <c r="J197" i="28"/>
  <c r="I197" i="28"/>
  <c r="H197" i="28"/>
  <c r="G197" i="28"/>
  <c r="F197" i="28"/>
  <c r="E197" i="28"/>
  <c r="D197" i="28"/>
  <c r="C197" i="28"/>
  <c r="B197" i="28"/>
  <c r="M196" i="28"/>
  <c r="L196" i="28"/>
  <c r="K196" i="28"/>
  <c r="J196" i="28"/>
  <c r="I196" i="28"/>
  <c r="H196" i="28"/>
  <c r="G196" i="28"/>
  <c r="F196" i="28"/>
  <c r="E196" i="28"/>
  <c r="D196" i="28"/>
  <c r="C196" i="28"/>
  <c r="B196" i="28"/>
  <c r="M195" i="28"/>
  <c r="L195" i="28"/>
  <c r="K195" i="28"/>
  <c r="J195" i="28"/>
  <c r="I195" i="28"/>
  <c r="H195" i="28"/>
  <c r="G195" i="28"/>
  <c r="F195" i="28"/>
  <c r="E195" i="28"/>
  <c r="D195" i="28"/>
  <c r="C195" i="28"/>
  <c r="B195" i="28"/>
  <c r="M194" i="28"/>
  <c r="L194" i="28"/>
  <c r="K194" i="28"/>
  <c r="J194" i="28"/>
  <c r="I194" i="28"/>
  <c r="H194" i="28"/>
  <c r="G194" i="28"/>
  <c r="F194" i="28"/>
  <c r="E194" i="28"/>
  <c r="D194" i="28"/>
  <c r="C194" i="28"/>
  <c r="B194" i="28"/>
  <c r="N194" i="28" s="1"/>
  <c r="M193" i="28"/>
  <c r="L193" i="28"/>
  <c r="K193" i="28"/>
  <c r="J193" i="28"/>
  <c r="I193" i="28"/>
  <c r="H193" i="28"/>
  <c r="G193" i="28"/>
  <c r="F193" i="28"/>
  <c r="E193" i="28"/>
  <c r="D193" i="28"/>
  <c r="C193" i="28"/>
  <c r="B193" i="28"/>
  <c r="N193" i="28" s="1"/>
  <c r="N189" i="28"/>
  <c r="N188" i="28"/>
  <c r="M187" i="28"/>
  <c r="M190" i="28" s="1"/>
  <c r="L187" i="28"/>
  <c r="L190" i="28" s="1"/>
  <c r="K187" i="28"/>
  <c r="K190" i="28" s="1"/>
  <c r="J187" i="28"/>
  <c r="J190" i="28" s="1"/>
  <c r="I187" i="28"/>
  <c r="I190" i="28" s="1"/>
  <c r="H187" i="28"/>
  <c r="H190" i="28" s="1"/>
  <c r="G187" i="28"/>
  <c r="G190" i="28" s="1"/>
  <c r="F187" i="28"/>
  <c r="F190" i="28" s="1"/>
  <c r="E187" i="28"/>
  <c r="E190" i="28" s="1"/>
  <c r="D187" i="28"/>
  <c r="D190" i="28" s="1"/>
  <c r="C187" i="28"/>
  <c r="C190" i="28" s="1"/>
  <c r="B187" i="28"/>
  <c r="N186" i="28"/>
  <c r="N185" i="28"/>
  <c r="N180" i="28"/>
  <c r="N179" i="28"/>
  <c r="N178" i="28"/>
  <c r="N177" i="28"/>
  <c r="M176" i="28"/>
  <c r="M181" i="28" s="1"/>
  <c r="L176" i="28"/>
  <c r="L181" i="28" s="1"/>
  <c r="K176" i="28"/>
  <c r="K181" i="28" s="1"/>
  <c r="J176" i="28"/>
  <c r="J181" i="28" s="1"/>
  <c r="I176" i="28"/>
  <c r="I181" i="28" s="1"/>
  <c r="H176" i="28"/>
  <c r="H181" i="28" s="1"/>
  <c r="G176" i="28"/>
  <c r="G181" i="28" s="1"/>
  <c r="F176" i="28"/>
  <c r="F181" i="28" s="1"/>
  <c r="E176" i="28"/>
  <c r="E181" i="28" s="1"/>
  <c r="D176" i="28"/>
  <c r="D181" i="28" s="1"/>
  <c r="C176" i="28"/>
  <c r="C181" i="28" s="1"/>
  <c r="B176" i="28"/>
  <c r="M171" i="28"/>
  <c r="L171" i="28"/>
  <c r="K171" i="28"/>
  <c r="J171" i="28"/>
  <c r="I171" i="28"/>
  <c r="H171" i="28"/>
  <c r="G171" i="28"/>
  <c r="F171" i="28"/>
  <c r="E171" i="28"/>
  <c r="D171" i="28"/>
  <c r="C171" i="28"/>
  <c r="B171" i="28"/>
  <c r="N171" i="28" s="1"/>
  <c r="M170" i="28"/>
  <c r="L170" i="28"/>
  <c r="K170" i="28"/>
  <c r="J170" i="28"/>
  <c r="I170" i="28"/>
  <c r="H170" i="28"/>
  <c r="G170" i="28"/>
  <c r="F170" i="28"/>
  <c r="E170" i="28"/>
  <c r="D170" i="28"/>
  <c r="C170" i="28"/>
  <c r="B170" i="28"/>
  <c r="N170" i="28" s="1"/>
  <c r="M167" i="28"/>
  <c r="L167" i="28"/>
  <c r="K167" i="28"/>
  <c r="J167" i="28"/>
  <c r="I167" i="28"/>
  <c r="H167" i="28"/>
  <c r="G167" i="28"/>
  <c r="F167" i="28"/>
  <c r="E167" i="28"/>
  <c r="D167" i="28"/>
  <c r="C167" i="28"/>
  <c r="B167" i="28"/>
  <c r="N167" i="28" s="1"/>
  <c r="I166" i="28"/>
  <c r="H166" i="28"/>
  <c r="G166" i="28"/>
  <c r="M165" i="28"/>
  <c r="L165" i="28"/>
  <c r="K165" i="28"/>
  <c r="J165" i="28"/>
  <c r="I165" i="28"/>
  <c r="H165" i="28"/>
  <c r="G165" i="28"/>
  <c r="F165" i="28"/>
  <c r="E165" i="28"/>
  <c r="D165" i="28"/>
  <c r="C165" i="28"/>
  <c r="B165" i="28"/>
  <c r="N164" i="28"/>
  <c r="M163" i="28"/>
  <c r="M168" i="28" s="1"/>
  <c r="L163" i="28"/>
  <c r="L168" i="28" s="1"/>
  <c r="K163" i="28"/>
  <c r="K168" i="28" s="1"/>
  <c r="J163" i="28"/>
  <c r="J168" i="28" s="1"/>
  <c r="I163" i="28"/>
  <c r="I168" i="28" s="1"/>
  <c r="H163" i="28"/>
  <c r="H168" i="28" s="1"/>
  <c r="G163" i="28"/>
  <c r="G168" i="28" s="1"/>
  <c r="F163" i="28"/>
  <c r="F168" i="28" s="1"/>
  <c r="E163" i="28"/>
  <c r="E168" i="28" s="1"/>
  <c r="D163" i="28"/>
  <c r="D168" i="28" s="1"/>
  <c r="C163" i="28"/>
  <c r="N162" i="28"/>
  <c r="M159" i="28"/>
  <c r="L159" i="28"/>
  <c r="K159" i="28"/>
  <c r="J159" i="28"/>
  <c r="I159" i="28"/>
  <c r="H159" i="28"/>
  <c r="G159" i="28"/>
  <c r="F159" i="28"/>
  <c r="E159" i="28"/>
  <c r="D159" i="28"/>
  <c r="C159" i="28"/>
  <c r="B159" i="28"/>
  <c r="N159" i="28" s="1"/>
  <c r="M158" i="28"/>
  <c r="L158" i="28"/>
  <c r="K158" i="28"/>
  <c r="J158" i="28"/>
  <c r="I158" i="28"/>
  <c r="H158" i="28"/>
  <c r="G158" i="28"/>
  <c r="F158" i="28"/>
  <c r="E158" i="28"/>
  <c r="D158" i="28"/>
  <c r="C158" i="28"/>
  <c r="B158" i="28"/>
  <c r="N158" i="28" s="1"/>
  <c r="M157" i="28"/>
  <c r="M173" i="28" s="1"/>
  <c r="L157" i="28"/>
  <c r="L173" i="28" s="1"/>
  <c r="K157" i="28"/>
  <c r="K173" i="28" s="1"/>
  <c r="J157" i="28"/>
  <c r="J173" i="28" s="1"/>
  <c r="I157" i="28"/>
  <c r="I173" i="28" s="1"/>
  <c r="H157" i="28"/>
  <c r="H173" i="28" s="1"/>
  <c r="G157" i="28"/>
  <c r="G173" i="28" s="1"/>
  <c r="F157" i="28"/>
  <c r="F173" i="28" s="1"/>
  <c r="E157" i="28"/>
  <c r="E173" i="28" s="1"/>
  <c r="D157" i="28"/>
  <c r="D173" i="28" s="1"/>
  <c r="C157" i="28"/>
  <c r="B157" i="28"/>
  <c r="N157" i="28" s="1"/>
  <c r="B156" i="28"/>
  <c r="M146" i="28"/>
  <c r="L146" i="28"/>
  <c r="K146" i="28"/>
  <c r="J146" i="28"/>
  <c r="I146" i="28"/>
  <c r="H146" i="28"/>
  <c r="G146" i="28"/>
  <c r="F146" i="28"/>
  <c r="E146" i="28"/>
  <c r="D146" i="28"/>
  <c r="C146" i="28"/>
  <c r="B146" i="28"/>
  <c r="N146" i="28" s="1"/>
  <c r="M145" i="28"/>
  <c r="L145" i="28"/>
  <c r="K145" i="28"/>
  <c r="J145" i="28"/>
  <c r="I145" i="28"/>
  <c r="H145" i="28"/>
  <c r="G145" i="28"/>
  <c r="F145" i="28"/>
  <c r="E145" i="28"/>
  <c r="D145" i="28"/>
  <c r="C145" i="28"/>
  <c r="B145" i="28"/>
  <c r="M143" i="28"/>
  <c r="L143" i="28"/>
  <c r="K143" i="28"/>
  <c r="J143" i="28"/>
  <c r="I143" i="28"/>
  <c r="H143" i="28"/>
  <c r="G143" i="28"/>
  <c r="F143" i="28"/>
  <c r="E143" i="28"/>
  <c r="D143" i="28"/>
  <c r="C143" i="28"/>
  <c r="B143" i="28"/>
  <c r="N143" i="28" s="1"/>
  <c r="L142" i="28"/>
  <c r="K142" i="28"/>
  <c r="J142" i="28"/>
  <c r="I142" i="28"/>
  <c r="H142" i="28"/>
  <c r="G142" i="28"/>
  <c r="E142" i="28"/>
  <c r="D142" i="28"/>
  <c r="C142" i="28"/>
  <c r="B142" i="28"/>
  <c r="M136" i="28"/>
  <c r="L136" i="28"/>
  <c r="K136" i="28"/>
  <c r="J136" i="28"/>
  <c r="I136" i="28"/>
  <c r="I138" i="28" s="1"/>
  <c r="H136" i="28"/>
  <c r="H138" i="28" s="1"/>
  <c r="G136" i="28"/>
  <c r="G138" i="28" s="1"/>
  <c r="F136" i="28"/>
  <c r="E136" i="28"/>
  <c r="D136" i="28"/>
  <c r="C136" i="28"/>
  <c r="B136" i="28"/>
  <c r="M135" i="28"/>
  <c r="M138" i="28" s="1"/>
  <c r="L135" i="28"/>
  <c r="L138" i="28" s="1"/>
  <c r="K135" i="28"/>
  <c r="K138" i="28" s="1"/>
  <c r="J135" i="28"/>
  <c r="J138" i="28" s="1"/>
  <c r="F135" i="28"/>
  <c r="F138" i="28" s="1"/>
  <c r="E135" i="28"/>
  <c r="E138" i="28" s="1"/>
  <c r="D135" i="28"/>
  <c r="D138" i="28" s="1"/>
  <c r="C135" i="28"/>
  <c r="C138" i="28" s="1"/>
  <c r="B135" i="28"/>
  <c r="M132" i="28"/>
  <c r="L132" i="28"/>
  <c r="K132" i="28"/>
  <c r="J132" i="28"/>
  <c r="I132" i="28"/>
  <c r="H132" i="28"/>
  <c r="G132" i="28"/>
  <c r="F132" i="28"/>
  <c r="E132" i="28"/>
  <c r="D132" i="28"/>
  <c r="C132" i="28"/>
  <c r="B132" i="28"/>
  <c r="N132" i="28" s="1"/>
  <c r="I130" i="28"/>
  <c r="H130" i="28"/>
  <c r="G130" i="28"/>
  <c r="F130" i="28"/>
  <c r="E130" i="28"/>
  <c r="D130" i="28"/>
  <c r="C130" i="28"/>
  <c r="B130" i="28"/>
  <c r="M130" i="28"/>
  <c r="L130" i="28"/>
  <c r="K130" i="28"/>
  <c r="N124" i="28"/>
  <c r="B120" i="28"/>
  <c r="N118" i="28"/>
  <c r="M118" i="28"/>
  <c r="L118" i="28"/>
  <c r="K118" i="28"/>
  <c r="J118" i="28"/>
  <c r="I118" i="28"/>
  <c r="H118" i="28"/>
  <c r="G118" i="28"/>
  <c r="F118" i="28"/>
  <c r="E118" i="28"/>
  <c r="D118" i="28"/>
  <c r="C118" i="28"/>
  <c r="B118" i="28"/>
  <c r="N109" i="28"/>
  <c r="M109" i="28"/>
  <c r="L109" i="28"/>
  <c r="K109" i="28"/>
  <c r="J109" i="28"/>
  <c r="I109" i="28"/>
  <c r="H109" i="28"/>
  <c r="G109" i="28"/>
  <c r="F109" i="28"/>
  <c r="E109" i="28"/>
  <c r="D109" i="28"/>
  <c r="C109" i="28"/>
  <c r="B109" i="28"/>
  <c r="M99" i="28"/>
  <c r="L99" i="28"/>
  <c r="K99" i="28"/>
  <c r="J99" i="28"/>
  <c r="I99" i="28"/>
  <c r="H99" i="28"/>
  <c r="G99" i="28"/>
  <c r="F99" i="28"/>
  <c r="E99" i="28"/>
  <c r="D99" i="28"/>
  <c r="C99" i="28"/>
  <c r="B99" i="28"/>
  <c r="N96" i="28"/>
  <c r="N99" i="28"/>
  <c r="N89" i="28"/>
  <c r="M89" i="28"/>
  <c r="L89" i="28"/>
  <c r="K89" i="28"/>
  <c r="J89" i="28"/>
  <c r="I89" i="28"/>
  <c r="H89" i="28"/>
  <c r="G89" i="28"/>
  <c r="F89" i="28"/>
  <c r="E89" i="28"/>
  <c r="D89" i="28"/>
  <c r="C89" i="28"/>
  <c r="B89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B84" i="28"/>
  <c r="N74" i="28"/>
  <c r="N75" i="28" s="1"/>
  <c r="M74" i="28"/>
  <c r="M75" i="28" s="1"/>
  <c r="L74" i="28"/>
  <c r="L75" i="28" s="1"/>
  <c r="K74" i="28"/>
  <c r="K75" i="28" s="1"/>
  <c r="J74" i="28"/>
  <c r="J75" i="28" s="1"/>
  <c r="I74" i="28"/>
  <c r="I75" i="28" s="1"/>
  <c r="H74" i="28"/>
  <c r="H75" i="28" s="1"/>
  <c r="G74" i="28"/>
  <c r="G75" i="28" s="1"/>
  <c r="F74" i="28"/>
  <c r="F75" i="28" s="1"/>
  <c r="E74" i="28"/>
  <c r="E75" i="28" s="1"/>
  <c r="D74" i="28"/>
  <c r="D75" i="28" s="1"/>
  <c r="C74" i="28"/>
  <c r="C75" i="28" s="1"/>
  <c r="B74" i="28"/>
  <c r="B75" i="28" s="1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N48" i="28" s="1"/>
  <c r="M47" i="28"/>
  <c r="M49" i="28" s="1"/>
  <c r="L47" i="28"/>
  <c r="L49" i="28" s="1"/>
  <c r="K47" i="28"/>
  <c r="K49" i="28" s="1"/>
  <c r="J47" i="28"/>
  <c r="J49" i="28" s="1"/>
  <c r="I47" i="28"/>
  <c r="I49" i="28" s="1"/>
  <c r="H47" i="28"/>
  <c r="H49" i="28" s="1"/>
  <c r="G47" i="28"/>
  <c r="G49" i="28" s="1"/>
  <c r="F47" i="28"/>
  <c r="F49" i="28" s="1"/>
  <c r="E47" i="28"/>
  <c r="E49" i="28" s="1"/>
  <c r="D47" i="28"/>
  <c r="D49" i="28" s="1"/>
  <c r="C47" i="28"/>
  <c r="C49" i="28" s="1"/>
  <c r="B47" i="28"/>
  <c r="N35" i="28"/>
  <c r="M34" i="28"/>
  <c r="M36" i="28" s="1"/>
  <c r="M39" i="28" s="1"/>
  <c r="M42" i="28" s="1"/>
  <c r="L34" i="28"/>
  <c r="L36" i="28" s="1"/>
  <c r="L39" i="28" s="1"/>
  <c r="L42" i="28" s="1"/>
  <c r="K34" i="28"/>
  <c r="K36" i="28" s="1"/>
  <c r="K39" i="28" s="1"/>
  <c r="K42" i="28" s="1"/>
  <c r="J34" i="28"/>
  <c r="J36" i="28" s="1"/>
  <c r="J39" i="28" s="1"/>
  <c r="J42" i="28" s="1"/>
  <c r="I34" i="28"/>
  <c r="H34" i="28"/>
  <c r="G34" i="28"/>
  <c r="G36" i="28" s="1"/>
  <c r="G39" i="28" s="1"/>
  <c r="G42" i="28" s="1"/>
  <c r="F34" i="28"/>
  <c r="F36" i="28" s="1"/>
  <c r="F39" i="28" s="1"/>
  <c r="F42" i="28" s="1"/>
  <c r="E34" i="28"/>
  <c r="E36" i="28" s="1"/>
  <c r="E39" i="28" s="1"/>
  <c r="E42" i="28" s="1"/>
  <c r="D34" i="28"/>
  <c r="D36" i="28" s="1"/>
  <c r="D39" i="28" s="1"/>
  <c r="D42" i="28" s="1"/>
  <c r="C34" i="28"/>
  <c r="C36" i="28" s="1"/>
  <c r="C39" i="28" s="1"/>
  <c r="C42" i="28" s="1"/>
  <c r="B34" i="28"/>
  <c r="I33" i="28"/>
  <c r="I36" i="28" s="1"/>
  <c r="I39" i="28" s="1"/>
  <c r="I42" i="28" s="1"/>
  <c r="H33" i="28"/>
  <c r="M22" i="28"/>
  <c r="L22" i="28"/>
  <c r="K22" i="28"/>
  <c r="J22" i="28"/>
  <c r="I22" i="28"/>
  <c r="H22" i="28"/>
  <c r="G22" i="28"/>
  <c r="F22" i="28"/>
  <c r="D22" i="28"/>
  <c r="C22" i="28"/>
  <c r="B22" i="28"/>
  <c r="N22" i="28" s="1"/>
  <c r="N21" i="28"/>
  <c r="N20" i="28"/>
  <c r="L19" i="28"/>
  <c r="K19" i="28"/>
  <c r="J19" i="28"/>
  <c r="I19" i="28"/>
  <c r="H19" i="28"/>
  <c r="G19" i="28"/>
  <c r="F19" i="28"/>
  <c r="E19" i="28"/>
  <c r="D19" i="28"/>
  <c r="C19" i="28"/>
  <c r="B19" i="28"/>
  <c r="N19" i="28" s="1"/>
  <c r="M18" i="28"/>
  <c r="M26" i="28" s="1"/>
  <c r="L18" i="28"/>
  <c r="L26" i="28" s="1"/>
  <c r="K18" i="28"/>
  <c r="K26" i="28" s="1"/>
  <c r="J18" i="28"/>
  <c r="J26" i="28" s="1"/>
  <c r="I18" i="28"/>
  <c r="I26" i="28" s="1"/>
  <c r="H18" i="28"/>
  <c r="H26" i="28" s="1"/>
  <c r="G18" i="28"/>
  <c r="G26" i="28" s="1"/>
  <c r="F18" i="28"/>
  <c r="F26" i="28" s="1"/>
  <c r="E18" i="28"/>
  <c r="E26" i="28" s="1"/>
  <c r="D18" i="28"/>
  <c r="D26" i="28" s="1"/>
  <c r="C18" i="28"/>
  <c r="C26" i="28" s="1"/>
  <c r="B18" i="28"/>
  <c r="N17" i="28"/>
  <c r="B14" i="28"/>
  <c r="M13" i="28"/>
  <c r="L13" i="28"/>
  <c r="K13" i="28"/>
  <c r="J13" i="28"/>
  <c r="I13" i="28"/>
  <c r="H13" i="28"/>
  <c r="G13" i="28"/>
  <c r="G14" i="28" s="1"/>
  <c r="F13" i="28"/>
  <c r="F14" i="28" s="1"/>
  <c r="E13" i="28"/>
  <c r="E14" i="28" s="1"/>
  <c r="D13" i="28"/>
  <c r="D14" i="28" s="1"/>
  <c r="C13" i="28"/>
  <c r="N12" i="28"/>
  <c r="M9" i="28"/>
  <c r="M14" i="28" s="1"/>
  <c r="L9" i="28"/>
  <c r="L14" i="28" s="1"/>
  <c r="K9" i="28"/>
  <c r="K14" i="28" s="1"/>
  <c r="J9" i="28"/>
  <c r="J14" i="28" s="1"/>
  <c r="I9" i="28"/>
  <c r="I14" i="28" s="1"/>
  <c r="H9" i="28"/>
  <c r="N171" i="29" l="1"/>
  <c r="N143" i="29"/>
  <c r="H14" i="29"/>
  <c r="N9" i="29"/>
  <c r="C14" i="29"/>
  <c r="N13" i="29"/>
  <c r="B26" i="29"/>
  <c r="B36" i="29"/>
  <c r="B39" i="29" s="1"/>
  <c r="B42" i="29" s="1"/>
  <c r="N36" i="29"/>
  <c r="N39" i="29" s="1"/>
  <c r="N42" i="29" s="1"/>
  <c r="B49" i="29"/>
  <c r="N47" i="29"/>
  <c r="N49" i="29" s="1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B163" i="29"/>
  <c r="N152" i="29"/>
  <c r="C163" i="29"/>
  <c r="D163" i="29"/>
  <c r="E163" i="29"/>
  <c r="G163" i="29"/>
  <c r="H163" i="29"/>
  <c r="I163" i="29"/>
  <c r="J163" i="29"/>
  <c r="K163" i="29"/>
  <c r="L163" i="29"/>
  <c r="F163" i="29"/>
  <c r="M163" i="29"/>
  <c r="C180" i="29"/>
  <c r="C185" i="29" s="1"/>
  <c r="N175" i="29"/>
  <c r="B180" i="29"/>
  <c r="B185" i="29" s="1"/>
  <c r="N179" i="29"/>
  <c r="B193" i="29"/>
  <c r="N188" i="29"/>
  <c r="N193" i="29" s="1"/>
  <c r="B202" i="29"/>
  <c r="N199" i="29"/>
  <c r="N202" i="29" s="1"/>
  <c r="B214" i="29"/>
  <c r="B215" i="29" s="1"/>
  <c r="N211" i="29"/>
  <c r="N214" i="29" s="1"/>
  <c r="C215" i="29"/>
  <c r="D215" i="29"/>
  <c r="E215" i="29"/>
  <c r="F215" i="29"/>
  <c r="G215" i="29"/>
  <c r="H215" i="29"/>
  <c r="I215" i="29"/>
  <c r="J215" i="29"/>
  <c r="K215" i="29"/>
  <c r="L215" i="29"/>
  <c r="M215" i="29"/>
  <c r="B243" i="29"/>
  <c r="B249" i="29" s="1"/>
  <c r="N221" i="29"/>
  <c r="N243" i="29" s="1"/>
  <c r="N249" i="29" s="1"/>
  <c r="N269" i="29" s="1"/>
  <c r="B269" i="29"/>
  <c r="C269" i="29"/>
  <c r="D269" i="29"/>
  <c r="E269" i="29"/>
  <c r="F269" i="29"/>
  <c r="G269" i="29"/>
  <c r="H269" i="29"/>
  <c r="I269" i="29"/>
  <c r="J269" i="29"/>
  <c r="K269" i="29"/>
  <c r="L269" i="29"/>
  <c r="M269" i="29"/>
  <c r="H14" i="28"/>
  <c r="N9" i="28"/>
  <c r="C14" i="28"/>
  <c r="N13" i="28"/>
  <c r="B26" i="28"/>
  <c r="N18" i="28"/>
  <c r="N26" i="28" s="1"/>
  <c r="H36" i="28"/>
  <c r="H39" i="28" s="1"/>
  <c r="H42" i="28" s="1"/>
  <c r="B36" i="28"/>
  <c r="B39" i="28" s="1"/>
  <c r="B42" i="28" s="1"/>
  <c r="N34" i="28"/>
  <c r="B49" i="28"/>
  <c r="N47" i="28"/>
  <c r="N49" i="28" s="1"/>
  <c r="C101" i="28"/>
  <c r="D101" i="28"/>
  <c r="E101" i="28"/>
  <c r="F101" i="28"/>
  <c r="G101" i="28"/>
  <c r="H101" i="28"/>
  <c r="I101" i="28"/>
  <c r="J101" i="28"/>
  <c r="K101" i="28"/>
  <c r="L101" i="28"/>
  <c r="M101" i="28"/>
  <c r="J130" i="28"/>
  <c r="B138" i="28"/>
  <c r="B140" i="28" s="1"/>
  <c r="N135" i="28"/>
  <c r="N138" i="28" s="1"/>
  <c r="N140" i="28" s="1"/>
  <c r="C140" i="28"/>
  <c r="D140" i="28"/>
  <c r="E140" i="28"/>
  <c r="F140" i="28"/>
  <c r="J140" i="28"/>
  <c r="K140" i="28"/>
  <c r="L140" i="28"/>
  <c r="M140" i="28"/>
  <c r="G140" i="28"/>
  <c r="H140" i="28"/>
  <c r="I140" i="28"/>
  <c r="B144" i="28"/>
  <c r="B150" i="28" s="1"/>
  <c r="C144" i="28"/>
  <c r="C150" i="28" s="1"/>
  <c r="D144" i="28"/>
  <c r="D150" i="28" s="1"/>
  <c r="E144" i="28"/>
  <c r="E150" i="28" s="1"/>
  <c r="G144" i="28"/>
  <c r="G150" i="28" s="1"/>
  <c r="H144" i="28"/>
  <c r="H150" i="28" s="1"/>
  <c r="I144" i="28"/>
  <c r="I150" i="28" s="1"/>
  <c r="J144" i="28"/>
  <c r="J150" i="28" s="1"/>
  <c r="K144" i="28"/>
  <c r="K150" i="28" s="1"/>
  <c r="L144" i="28"/>
  <c r="L150" i="28" s="1"/>
  <c r="F144" i="28"/>
  <c r="F150" i="28" s="1"/>
  <c r="M144" i="28"/>
  <c r="M150" i="28" s="1"/>
  <c r="C168" i="28"/>
  <c r="C173" i="28" s="1"/>
  <c r="N163" i="28"/>
  <c r="B168" i="28"/>
  <c r="B173" i="28" s="1"/>
  <c r="B181" i="28"/>
  <c r="N176" i="28"/>
  <c r="N181" i="28" s="1"/>
  <c r="B190" i="28"/>
  <c r="N187" i="28"/>
  <c r="N190" i="28" s="1"/>
  <c r="B202" i="28"/>
  <c r="B203" i="28" s="1"/>
  <c r="N199" i="28"/>
  <c r="C203" i="28"/>
  <c r="D203" i="28"/>
  <c r="E203" i="28"/>
  <c r="F203" i="28"/>
  <c r="G203" i="28"/>
  <c r="H203" i="28"/>
  <c r="I203" i="28"/>
  <c r="J203" i="28"/>
  <c r="K203" i="28"/>
  <c r="L203" i="28"/>
  <c r="M203" i="28"/>
  <c r="B221" i="28"/>
  <c r="B226" i="28" s="1"/>
  <c r="N221" i="28"/>
  <c r="N226" i="28" s="1"/>
  <c r="B244" i="28"/>
  <c r="C244" i="28"/>
  <c r="D244" i="28"/>
  <c r="E244" i="28"/>
  <c r="F244" i="28"/>
  <c r="G244" i="28"/>
  <c r="H244" i="28"/>
  <c r="I244" i="28"/>
  <c r="J244" i="28"/>
  <c r="K244" i="28"/>
  <c r="L244" i="28"/>
  <c r="M244" i="28"/>
  <c r="N236" i="27"/>
  <c r="N150" i="29" l="1"/>
  <c r="N154" i="29" s="1"/>
  <c r="N215" i="29"/>
  <c r="N180" i="29"/>
  <c r="N101" i="29"/>
  <c r="N272" i="29" s="1"/>
  <c r="N144" i="28"/>
  <c r="N36" i="28"/>
  <c r="N39" i="28" s="1"/>
  <c r="N42" i="28" s="1"/>
  <c r="N14" i="28"/>
  <c r="N101" i="28" s="1"/>
  <c r="N260" i="27"/>
  <c r="N259" i="27"/>
  <c r="M257" i="27"/>
  <c r="L257" i="27"/>
  <c r="K257" i="27"/>
  <c r="J257" i="27"/>
  <c r="I257" i="27"/>
  <c r="H257" i="27"/>
  <c r="G257" i="27"/>
  <c r="F257" i="27"/>
  <c r="E257" i="27"/>
  <c r="D257" i="27"/>
  <c r="C257" i="27"/>
  <c r="B257" i="27"/>
  <c r="N257" i="27" s="1"/>
  <c r="M256" i="27"/>
  <c r="L256" i="27"/>
  <c r="K256" i="27"/>
  <c r="J256" i="27"/>
  <c r="I256" i="27"/>
  <c r="H256" i="27"/>
  <c r="G256" i="27"/>
  <c r="F256" i="27"/>
  <c r="E256" i="27"/>
  <c r="D256" i="27"/>
  <c r="C256" i="27"/>
  <c r="B256" i="27"/>
  <c r="N256" i="27" s="1"/>
  <c r="N258" i="27" s="1"/>
  <c r="M255" i="27"/>
  <c r="L255" i="27"/>
  <c r="K255" i="27"/>
  <c r="J255" i="27"/>
  <c r="I255" i="27"/>
  <c r="H255" i="27"/>
  <c r="G255" i="27"/>
  <c r="F255" i="27"/>
  <c r="E255" i="27"/>
  <c r="D255" i="27"/>
  <c r="C255" i="27"/>
  <c r="B255" i="27"/>
  <c r="M254" i="27"/>
  <c r="L254" i="27"/>
  <c r="K254" i="27"/>
  <c r="J254" i="27"/>
  <c r="I254" i="27"/>
  <c r="H254" i="27"/>
  <c r="G254" i="27"/>
  <c r="F254" i="27"/>
  <c r="E254" i="27"/>
  <c r="D254" i="27"/>
  <c r="C254" i="27"/>
  <c r="B254" i="27"/>
  <c r="N254" i="27" s="1"/>
  <c r="M251" i="27"/>
  <c r="L251" i="27"/>
  <c r="K251" i="27"/>
  <c r="J251" i="27"/>
  <c r="I251" i="27"/>
  <c r="H251" i="27"/>
  <c r="G251" i="27"/>
  <c r="F251" i="27"/>
  <c r="E251" i="27"/>
  <c r="D251" i="27"/>
  <c r="C251" i="27"/>
  <c r="B251" i="27"/>
  <c r="N249" i="27"/>
  <c r="N251" i="27" s="1"/>
  <c r="N245" i="27"/>
  <c r="N244" i="27"/>
  <c r="M243" i="27"/>
  <c r="L243" i="27"/>
  <c r="K243" i="27"/>
  <c r="J243" i="27"/>
  <c r="I243" i="27"/>
  <c r="H243" i="27"/>
  <c r="G243" i="27"/>
  <c r="F243" i="27"/>
  <c r="E243" i="27"/>
  <c r="D243" i="27"/>
  <c r="C243" i="27"/>
  <c r="B243" i="27"/>
  <c r="N243" i="27" s="1"/>
  <c r="M240" i="27"/>
  <c r="L240" i="27"/>
  <c r="K240" i="27"/>
  <c r="J240" i="27"/>
  <c r="I240" i="27"/>
  <c r="H240" i="27"/>
  <c r="G240" i="27"/>
  <c r="F240" i="27"/>
  <c r="E240" i="27"/>
  <c r="D240" i="27"/>
  <c r="C240" i="27"/>
  <c r="B240" i="27"/>
  <c r="N240" i="27" s="1"/>
  <c r="N239" i="27"/>
  <c r="M235" i="27"/>
  <c r="L235" i="27"/>
  <c r="K235" i="27"/>
  <c r="J235" i="27"/>
  <c r="I235" i="27"/>
  <c r="H235" i="27"/>
  <c r="G235" i="27"/>
  <c r="F235" i="27"/>
  <c r="E235" i="27"/>
  <c r="D235" i="27"/>
  <c r="C235" i="27"/>
  <c r="B235" i="27"/>
  <c r="M233" i="27"/>
  <c r="L233" i="27"/>
  <c r="K233" i="27"/>
  <c r="J233" i="27"/>
  <c r="I233" i="27"/>
  <c r="H233" i="27"/>
  <c r="G233" i="27"/>
  <c r="F233" i="27"/>
  <c r="E233" i="27"/>
  <c r="D233" i="27"/>
  <c r="C233" i="27"/>
  <c r="B233" i="27"/>
  <c r="N233" i="27" s="1"/>
  <c r="N231" i="27"/>
  <c r="N228" i="27"/>
  <c r="O226" i="27"/>
  <c r="M225" i="27"/>
  <c r="M241" i="27" s="1"/>
  <c r="M246" i="27" s="1"/>
  <c r="L225" i="27"/>
  <c r="L241" i="27" s="1"/>
  <c r="L246" i="27" s="1"/>
  <c r="K225" i="27"/>
  <c r="K241" i="27" s="1"/>
  <c r="K246" i="27" s="1"/>
  <c r="J225" i="27"/>
  <c r="J241" i="27" s="1"/>
  <c r="J246" i="27" s="1"/>
  <c r="I225" i="27"/>
  <c r="I241" i="27" s="1"/>
  <c r="I246" i="27" s="1"/>
  <c r="H225" i="27"/>
  <c r="H241" i="27" s="1"/>
  <c r="H246" i="27" s="1"/>
  <c r="G225" i="27"/>
  <c r="G241" i="27" s="1"/>
  <c r="G246" i="27" s="1"/>
  <c r="F225" i="27"/>
  <c r="F241" i="27" s="1"/>
  <c r="F246" i="27" s="1"/>
  <c r="E225" i="27"/>
  <c r="E241" i="27" s="1"/>
  <c r="E246" i="27" s="1"/>
  <c r="D225" i="27"/>
  <c r="D241" i="27" s="1"/>
  <c r="D246" i="27" s="1"/>
  <c r="C225" i="27"/>
  <c r="C241" i="27" s="1"/>
  <c r="C246" i="27" s="1"/>
  <c r="B225" i="27"/>
  <c r="N224" i="27"/>
  <c r="M217" i="27"/>
  <c r="L217" i="27"/>
  <c r="K217" i="27"/>
  <c r="J217" i="27"/>
  <c r="I217" i="27"/>
  <c r="H217" i="27"/>
  <c r="G217" i="27"/>
  <c r="F217" i="27"/>
  <c r="E217" i="27"/>
  <c r="D217" i="27"/>
  <c r="C217" i="27"/>
  <c r="B217" i="27"/>
  <c r="N217" i="27" s="1"/>
  <c r="M216" i="27"/>
  <c r="L216" i="27"/>
  <c r="K216" i="27"/>
  <c r="J216" i="27"/>
  <c r="I216" i="27"/>
  <c r="H216" i="27"/>
  <c r="G216" i="27"/>
  <c r="F216" i="27"/>
  <c r="E216" i="27"/>
  <c r="D216" i="27"/>
  <c r="C216" i="27"/>
  <c r="B216" i="27"/>
  <c r="M215" i="27"/>
  <c r="M218" i="27" s="1"/>
  <c r="L215" i="27"/>
  <c r="L218" i="27" s="1"/>
  <c r="K215" i="27"/>
  <c r="K218" i="27" s="1"/>
  <c r="J215" i="27"/>
  <c r="J218" i="27" s="1"/>
  <c r="I215" i="27"/>
  <c r="I218" i="27" s="1"/>
  <c r="H215" i="27"/>
  <c r="H218" i="27" s="1"/>
  <c r="G215" i="27"/>
  <c r="G218" i="27" s="1"/>
  <c r="F215" i="27"/>
  <c r="F218" i="27" s="1"/>
  <c r="E215" i="27"/>
  <c r="E218" i="27" s="1"/>
  <c r="D215" i="27"/>
  <c r="D218" i="27" s="1"/>
  <c r="C215" i="27"/>
  <c r="C218" i="27" s="1"/>
  <c r="B215" i="27"/>
  <c r="M213" i="27"/>
  <c r="L213" i="27"/>
  <c r="K213" i="27"/>
  <c r="J213" i="27"/>
  <c r="I213" i="27"/>
  <c r="H213" i="27"/>
  <c r="G213" i="27"/>
  <c r="F213" i="27"/>
  <c r="E213" i="27"/>
  <c r="D213" i="27"/>
  <c r="C213" i="27"/>
  <c r="B213" i="27"/>
  <c r="N213" i="27" s="1"/>
  <c r="M212" i="27"/>
  <c r="L212" i="27"/>
  <c r="K212" i="27"/>
  <c r="J212" i="27"/>
  <c r="I212" i="27"/>
  <c r="H212" i="27"/>
  <c r="G212" i="27"/>
  <c r="F212" i="27"/>
  <c r="E212" i="27"/>
  <c r="D212" i="27"/>
  <c r="C212" i="27"/>
  <c r="B212" i="27"/>
  <c r="M211" i="27"/>
  <c r="L211" i="27"/>
  <c r="K211" i="27"/>
  <c r="J211" i="27"/>
  <c r="I211" i="27"/>
  <c r="H211" i="27"/>
  <c r="G211" i="27"/>
  <c r="F211" i="27"/>
  <c r="E211" i="27"/>
  <c r="D211" i="27"/>
  <c r="C211" i="27"/>
  <c r="B211" i="27"/>
  <c r="M210" i="27"/>
  <c r="L210" i="27"/>
  <c r="K210" i="27"/>
  <c r="J210" i="27"/>
  <c r="I210" i="27"/>
  <c r="H210" i="27"/>
  <c r="G210" i="27"/>
  <c r="F210" i="27"/>
  <c r="E210" i="27"/>
  <c r="D210" i="27"/>
  <c r="C210" i="27"/>
  <c r="B210" i="27"/>
  <c r="N210" i="27" s="1"/>
  <c r="M209" i="27"/>
  <c r="L209" i="27"/>
  <c r="K209" i="27"/>
  <c r="J209" i="27"/>
  <c r="I209" i="27"/>
  <c r="H209" i="27"/>
  <c r="G209" i="27"/>
  <c r="F209" i="27"/>
  <c r="E209" i="27"/>
  <c r="D209" i="27"/>
  <c r="C209" i="27"/>
  <c r="B209" i="27"/>
  <c r="N209" i="27" s="1"/>
  <c r="N205" i="27"/>
  <c r="N204" i="27"/>
  <c r="M203" i="27"/>
  <c r="M206" i="27" s="1"/>
  <c r="L203" i="27"/>
  <c r="L206" i="27" s="1"/>
  <c r="K203" i="27"/>
  <c r="K206" i="27" s="1"/>
  <c r="J203" i="27"/>
  <c r="J206" i="27" s="1"/>
  <c r="I203" i="27"/>
  <c r="I206" i="27" s="1"/>
  <c r="H203" i="27"/>
  <c r="H206" i="27" s="1"/>
  <c r="G203" i="27"/>
  <c r="G206" i="27" s="1"/>
  <c r="F203" i="27"/>
  <c r="F206" i="27" s="1"/>
  <c r="E203" i="27"/>
  <c r="E206" i="27" s="1"/>
  <c r="D203" i="27"/>
  <c r="D206" i="27" s="1"/>
  <c r="C203" i="27"/>
  <c r="C206" i="27" s="1"/>
  <c r="B203" i="27"/>
  <c r="N202" i="27"/>
  <c r="N201" i="27"/>
  <c r="N196" i="27"/>
  <c r="N195" i="27"/>
  <c r="N194" i="27"/>
  <c r="N193" i="27"/>
  <c r="M192" i="27"/>
  <c r="M197" i="27" s="1"/>
  <c r="L192" i="27"/>
  <c r="L197" i="27" s="1"/>
  <c r="K192" i="27"/>
  <c r="K197" i="27" s="1"/>
  <c r="J192" i="27"/>
  <c r="J197" i="27" s="1"/>
  <c r="I192" i="27"/>
  <c r="I197" i="27" s="1"/>
  <c r="H192" i="27"/>
  <c r="H197" i="27" s="1"/>
  <c r="G192" i="27"/>
  <c r="G197" i="27" s="1"/>
  <c r="F192" i="27"/>
  <c r="F197" i="27" s="1"/>
  <c r="E192" i="27"/>
  <c r="E197" i="27" s="1"/>
  <c r="D192" i="27"/>
  <c r="D197" i="27" s="1"/>
  <c r="C192" i="27"/>
  <c r="C197" i="27" s="1"/>
  <c r="B192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N187" i="27" s="1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N186" i="27" s="1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N183" i="27" s="1"/>
  <c r="I182" i="27"/>
  <c r="H182" i="27"/>
  <c r="G182" i="27"/>
  <c r="N182" i="27" s="1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N180" i="27"/>
  <c r="M179" i="27"/>
  <c r="M184" i="27" s="1"/>
  <c r="L179" i="27"/>
  <c r="L184" i="27" s="1"/>
  <c r="K179" i="27"/>
  <c r="K184" i="27" s="1"/>
  <c r="J179" i="27"/>
  <c r="J184" i="27" s="1"/>
  <c r="I179" i="27"/>
  <c r="I184" i="27" s="1"/>
  <c r="H179" i="27"/>
  <c r="H184" i="27" s="1"/>
  <c r="G179" i="27"/>
  <c r="G184" i="27" s="1"/>
  <c r="F179" i="27"/>
  <c r="F184" i="27" s="1"/>
  <c r="E179" i="27"/>
  <c r="E184" i="27" s="1"/>
  <c r="D179" i="27"/>
  <c r="D184" i="27" s="1"/>
  <c r="C179" i="27"/>
  <c r="N178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N175" i="27" s="1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N174" i="27" s="1"/>
  <c r="M173" i="27"/>
  <c r="M189" i="27" s="1"/>
  <c r="L173" i="27"/>
  <c r="L189" i="27" s="1"/>
  <c r="K173" i="27"/>
  <c r="K189" i="27" s="1"/>
  <c r="J173" i="27"/>
  <c r="J189" i="27" s="1"/>
  <c r="I173" i="27"/>
  <c r="I189" i="27" s="1"/>
  <c r="H173" i="27"/>
  <c r="H189" i="27" s="1"/>
  <c r="G173" i="27"/>
  <c r="G189" i="27" s="1"/>
  <c r="F173" i="27"/>
  <c r="F189" i="27" s="1"/>
  <c r="E173" i="27"/>
  <c r="E189" i="27" s="1"/>
  <c r="D173" i="27"/>
  <c r="D189" i="27" s="1"/>
  <c r="C173" i="27"/>
  <c r="B173" i="27"/>
  <c r="N173" i="27" s="1"/>
  <c r="B172" i="27"/>
  <c r="N164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N162" i="27" s="1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N158" i="27" s="1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N156" i="27" s="1"/>
  <c r="L155" i="27"/>
  <c r="K155" i="27"/>
  <c r="J155" i="27"/>
  <c r="I155" i="27"/>
  <c r="H155" i="27"/>
  <c r="G155" i="27"/>
  <c r="E155" i="27"/>
  <c r="D155" i="27"/>
  <c r="C155" i="27"/>
  <c r="B155" i="27"/>
  <c r="N150" i="27"/>
  <c r="M149" i="27"/>
  <c r="L149" i="27"/>
  <c r="K149" i="27"/>
  <c r="J149" i="27"/>
  <c r="I149" i="27"/>
  <c r="I151" i="27" s="1"/>
  <c r="H149" i="27"/>
  <c r="H151" i="27" s="1"/>
  <c r="G149" i="27"/>
  <c r="G151" i="27" s="1"/>
  <c r="F149" i="27"/>
  <c r="E149" i="27"/>
  <c r="D149" i="27"/>
  <c r="C149" i="27"/>
  <c r="B149" i="27"/>
  <c r="M148" i="27"/>
  <c r="M151" i="27" s="1"/>
  <c r="L148" i="27"/>
  <c r="L151" i="27" s="1"/>
  <c r="K148" i="27"/>
  <c r="K151" i="27" s="1"/>
  <c r="J148" i="27"/>
  <c r="J151" i="27" s="1"/>
  <c r="F148" i="27"/>
  <c r="F151" i="27" s="1"/>
  <c r="E148" i="27"/>
  <c r="E151" i="27" s="1"/>
  <c r="D148" i="27"/>
  <c r="D151" i="27" s="1"/>
  <c r="C148" i="27"/>
  <c r="C151" i="27" s="1"/>
  <c r="B148" i="27"/>
  <c r="N147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N145" i="27" s="1"/>
  <c r="I143" i="27"/>
  <c r="H143" i="27"/>
  <c r="G143" i="27"/>
  <c r="F143" i="27"/>
  <c r="E143" i="27"/>
  <c r="D143" i="27"/>
  <c r="C143" i="27"/>
  <c r="B143" i="27"/>
  <c r="O142" i="27"/>
  <c r="O141" i="27"/>
  <c r="M140" i="27"/>
  <c r="L140" i="27"/>
  <c r="K140" i="27"/>
  <c r="J140" i="27"/>
  <c r="M139" i="27"/>
  <c r="L139" i="27"/>
  <c r="K139" i="27"/>
  <c r="J139" i="27"/>
  <c r="N139" i="27" s="1"/>
  <c r="N138" i="27"/>
  <c r="O138" i="27" s="1"/>
  <c r="M137" i="27"/>
  <c r="L137" i="27"/>
  <c r="K137" i="27"/>
  <c r="J137" i="27"/>
  <c r="M136" i="27"/>
  <c r="L136" i="27"/>
  <c r="K136" i="27"/>
  <c r="J136" i="27"/>
  <c r="M135" i="27"/>
  <c r="L135" i="27"/>
  <c r="K135" i="27"/>
  <c r="J135" i="27"/>
  <c r="M134" i="27"/>
  <c r="L134" i="27"/>
  <c r="K134" i="27"/>
  <c r="J134" i="27"/>
  <c r="M133" i="27"/>
  <c r="L133" i="27"/>
  <c r="K133" i="27"/>
  <c r="J133" i="27"/>
  <c r="M132" i="27"/>
  <c r="L132" i="27"/>
  <c r="K132" i="27"/>
  <c r="J132" i="27"/>
  <c r="N132" i="27" s="1"/>
  <c r="M131" i="27"/>
  <c r="M143" i="27" s="1"/>
  <c r="L131" i="27"/>
  <c r="L143" i="27" s="1"/>
  <c r="K131" i="27"/>
  <c r="K143" i="27" s="1"/>
  <c r="J131" i="27"/>
  <c r="N130" i="27"/>
  <c r="N125" i="27"/>
  <c r="N124" i="27"/>
  <c r="B120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N96" i="27"/>
  <c r="N95" i="27"/>
  <c r="N94" i="27"/>
  <c r="N93" i="27"/>
  <c r="N92" i="27"/>
  <c r="N99" i="27" s="1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N74" i="27"/>
  <c r="N75" i="27" s="1"/>
  <c r="M74" i="27"/>
  <c r="M75" i="27" s="1"/>
  <c r="L74" i="27"/>
  <c r="L75" i="27" s="1"/>
  <c r="K74" i="27"/>
  <c r="K75" i="27" s="1"/>
  <c r="J74" i="27"/>
  <c r="J75" i="27" s="1"/>
  <c r="I74" i="27"/>
  <c r="I75" i="27" s="1"/>
  <c r="H74" i="27"/>
  <c r="H75" i="27" s="1"/>
  <c r="G74" i="27"/>
  <c r="G75" i="27" s="1"/>
  <c r="F74" i="27"/>
  <c r="F75" i="27" s="1"/>
  <c r="E74" i="27"/>
  <c r="E75" i="27" s="1"/>
  <c r="D74" i="27"/>
  <c r="D75" i="27" s="1"/>
  <c r="C74" i="27"/>
  <c r="C75" i="27" s="1"/>
  <c r="B74" i="27"/>
  <c r="B75" i="27" s="1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N48" i="27" s="1"/>
  <c r="M47" i="27"/>
  <c r="M49" i="27" s="1"/>
  <c r="L47" i="27"/>
  <c r="L49" i="27" s="1"/>
  <c r="K47" i="27"/>
  <c r="K49" i="27" s="1"/>
  <c r="J47" i="27"/>
  <c r="J49" i="27" s="1"/>
  <c r="I47" i="27"/>
  <c r="I49" i="27" s="1"/>
  <c r="H47" i="27"/>
  <c r="H49" i="27" s="1"/>
  <c r="G47" i="27"/>
  <c r="G49" i="27" s="1"/>
  <c r="F47" i="27"/>
  <c r="F49" i="27" s="1"/>
  <c r="E47" i="27"/>
  <c r="E49" i="27" s="1"/>
  <c r="D47" i="27"/>
  <c r="D49" i="27" s="1"/>
  <c r="C47" i="27"/>
  <c r="C49" i="27" s="1"/>
  <c r="B47" i="27"/>
  <c r="N35" i="27"/>
  <c r="M34" i="27"/>
  <c r="M36" i="27" s="1"/>
  <c r="M39" i="27" s="1"/>
  <c r="M42" i="27" s="1"/>
  <c r="L34" i="27"/>
  <c r="L36" i="27" s="1"/>
  <c r="L39" i="27" s="1"/>
  <c r="L42" i="27" s="1"/>
  <c r="K34" i="27"/>
  <c r="K36" i="27" s="1"/>
  <c r="K39" i="27" s="1"/>
  <c r="K42" i="27" s="1"/>
  <c r="J34" i="27"/>
  <c r="J36" i="27" s="1"/>
  <c r="J39" i="27" s="1"/>
  <c r="J42" i="27" s="1"/>
  <c r="I34" i="27"/>
  <c r="H34" i="27"/>
  <c r="G34" i="27"/>
  <c r="G36" i="27" s="1"/>
  <c r="G39" i="27" s="1"/>
  <c r="G42" i="27" s="1"/>
  <c r="F34" i="27"/>
  <c r="F36" i="27" s="1"/>
  <c r="F39" i="27" s="1"/>
  <c r="F42" i="27" s="1"/>
  <c r="E34" i="27"/>
  <c r="E36" i="27" s="1"/>
  <c r="E39" i="27" s="1"/>
  <c r="E42" i="27" s="1"/>
  <c r="D34" i="27"/>
  <c r="D36" i="27" s="1"/>
  <c r="D39" i="27" s="1"/>
  <c r="D42" i="27" s="1"/>
  <c r="C34" i="27"/>
  <c r="C36" i="27" s="1"/>
  <c r="C39" i="27" s="1"/>
  <c r="C42" i="27" s="1"/>
  <c r="B34" i="27"/>
  <c r="I33" i="27"/>
  <c r="I36" i="27" s="1"/>
  <c r="I39" i="27" s="1"/>
  <c r="I42" i="27" s="1"/>
  <c r="H33" i="27"/>
  <c r="M22" i="27"/>
  <c r="L22" i="27"/>
  <c r="K22" i="27"/>
  <c r="J22" i="27"/>
  <c r="I22" i="27"/>
  <c r="H22" i="27"/>
  <c r="G22" i="27"/>
  <c r="F22" i="27"/>
  <c r="D22" i="27"/>
  <c r="C22" i="27"/>
  <c r="B22" i="27"/>
  <c r="N22" i="27" s="1"/>
  <c r="N21" i="27"/>
  <c r="N20" i="27"/>
  <c r="L19" i="27"/>
  <c r="K19" i="27"/>
  <c r="J19" i="27"/>
  <c r="I19" i="27"/>
  <c r="H19" i="27"/>
  <c r="G19" i="27"/>
  <c r="F19" i="27"/>
  <c r="E19" i="27"/>
  <c r="D19" i="27"/>
  <c r="C19" i="27"/>
  <c r="B19" i="27"/>
  <c r="N19" i="27" s="1"/>
  <c r="M18" i="27"/>
  <c r="M26" i="27" s="1"/>
  <c r="L18" i="27"/>
  <c r="L26" i="27" s="1"/>
  <c r="K18" i="27"/>
  <c r="K26" i="27" s="1"/>
  <c r="J18" i="27"/>
  <c r="J26" i="27" s="1"/>
  <c r="I18" i="27"/>
  <c r="I26" i="27" s="1"/>
  <c r="H18" i="27"/>
  <c r="H26" i="27" s="1"/>
  <c r="G18" i="27"/>
  <c r="G26" i="27" s="1"/>
  <c r="F18" i="27"/>
  <c r="F26" i="27" s="1"/>
  <c r="E18" i="27"/>
  <c r="E26" i="27" s="1"/>
  <c r="D18" i="27"/>
  <c r="D26" i="27" s="1"/>
  <c r="C18" i="27"/>
  <c r="C26" i="27" s="1"/>
  <c r="B18" i="27"/>
  <c r="N17" i="27"/>
  <c r="B14" i="27"/>
  <c r="M13" i="27"/>
  <c r="L13" i="27"/>
  <c r="K13" i="27"/>
  <c r="J13" i="27"/>
  <c r="I13" i="27"/>
  <c r="H13" i="27"/>
  <c r="G13" i="27"/>
  <c r="G14" i="27" s="1"/>
  <c r="F13" i="27"/>
  <c r="F14" i="27" s="1"/>
  <c r="E13" i="27"/>
  <c r="E14" i="27" s="1"/>
  <c r="D13" i="27"/>
  <c r="D14" i="27" s="1"/>
  <c r="C13" i="27"/>
  <c r="N12" i="27"/>
  <c r="M9" i="27"/>
  <c r="M14" i="27" s="1"/>
  <c r="L9" i="27"/>
  <c r="L14" i="27" s="1"/>
  <c r="K9" i="27"/>
  <c r="K14" i="27" s="1"/>
  <c r="J9" i="27"/>
  <c r="J14" i="27" s="1"/>
  <c r="I9" i="27"/>
  <c r="I14" i="27" s="1"/>
  <c r="H9" i="27"/>
  <c r="B246" i="28" l="1"/>
  <c r="H14" i="27"/>
  <c r="N9" i="27"/>
  <c r="C14" i="27"/>
  <c r="N13" i="27"/>
  <c r="B26" i="27"/>
  <c r="N18" i="27"/>
  <c r="N26" i="27" s="1"/>
  <c r="H36" i="27"/>
  <c r="H39" i="27" s="1"/>
  <c r="H42" i="27" s="1"/>
  <c r="N33" i="27"/>
  <c r="B36" i="27"/>
  <c r="B39" i="27" s="1"/>
  <c r="B42" i="27" s="1"/>
  <c r="N34" i="27"/>
  <c r="B49" i="27"/>
  <c r="N47" i="27"/>
  <c r="N49" i="27" s="1"/>
  <c r="C101" i="27"/>
  <c r="D101" i="27"/>
  <c r="E101" i="27"/>
  <c r="F101" i="27"/>
  <c r="G101" i="27"/>
  <c r="H101" i="27"/>
  <c r="I101" i="27"/>
  <c r="J101" i="27"/>
  <c r="K101" i="27"/>
  <c r="L101" i="27"/>
  <c r="M101" i="27"/>
  <c r="J143" i="27"/>
  <c r="N131" i="27"/>
  <c r="N143" i="27" s="1"/>
  <c r="B151" i="27"/>
  <c r="B153" i="27" s="1"/>
  <c r="N148" i="27"/>
  <c r="N151" i="27" s="1"/>
  <c r="N153" i="27" s="1"/>
  <c r="C153" i="27"/>
  <c r="D153" i="27"/>
  <c r="E153" i="27"/>
  <c r="F153" i="27"/>
  <c r="J153" i="27"/>
  <c r="K153" i="27"/>
  <c r="L153" i="27"/>
  <c r="M153" i="27"/>
  <c r="G153" i="27"/>
  <c r="H153" i="27"/>
  <c r="I153" i="27"/>
  <c r="B157" i="27"/>
  <c r="B166" i="27" s="1"/>
  <c r="N155" i="27"/>
  <c r="C157" i="27"/>
  <c r="C166" i="27" s="1"/>
  <c r="D157" i="27"/>
  <c r="D166" i="27" s="1"/>
  <c r="E157" i="27"/>
  <c r="E166" i="27" s="1"/>
  <c r="G157" i="27"/>
  <c r="G166" i="27" s="1"/>
  <c r="H157" i="27"/>
  <c r="H166" i="27" s="1"/>
  <c r="I157" i="27"/>
  <c r="I166" i="27" s="1"/>
  <c r="J157" i="27"/>
  <c r="J166" i="27" s="1"/>
  <c r="K157" i="27"/>
  <c r="K166" i="27" s="1"/>
  <c r="L157" i="27"/>
  <c r="L166" i="27" s="1"/>
  <c r="F157" i="27"/>
  <c r="F166" i="27" s="1"/>
  <c r="M157" i="27"/>
  <c r="M166" i="27" s="1"/>
  <c r="C184" i="27"/>
  <c r="C189" i="27" s="1"/>
  <c r="N179" i="27"/>
  <c r="B184" i="27"/>
  <c r="B189" i="27" s="1"/>
  <c r="N181" i="27"/>
  <c r="B197" i="27"/>
  <c r="N192" i="27"/>
  <c r="N197" i="27" s="1"/>
  <c r="B206" i="27"/>
  <c r="N203" i="27"/>
  <c r="N206" i="27" s="1"/>
  <c r="B218" i="27"/>
  <c r="B219" i="27" s="1"/>
  <c r="N215" i="27"/>
  <c r="N218" i="27" s="1"/>
  <c r="N219" i="27" s="1"/>
  <c r="C219" i="27"/>
  <c r="D219" i="27"/>
  <c r="E219" i="27"/>
  <c r="F219" i="27"/>
  <c r="G219" i="27"/>
  <c r="H219" i="27"/>
  <c r="I219" i="27"/>
  <c r="J219" i="27"/>
  <c r="K219" i="27"/>
  <c r="L219" i="27"/>
  <c r="M219" i="27"/>
  <c r="B241" i="27"/>
  <c r="B246" i="27" s="1"/>
  <c r="N225" i="27"/>
  <c r="N241" i="27" s="1"/>
  <c r="N246" i="27" s="1"/>
  <c r="B264" i="27"/>
  <c r="C264" i="27"/>
  <c r="D264" i="27"/>
  <c r="E264" i="27"/>
  <c r="F264" i="27"/>
  <c r="G264" i="27"/>
  <c r="H264" i="27"/>
  <c r="I264" i="27"/>
  <c r="J264" i="27"/>
  <c r="K264" i="27"/>
  <c r="L264" i="27"/>
  <c r="M264" i="27"/>
  <c r="N257" i="26"/>
  <c r="N256" i="26"/>
  <c r="M254" i="26"/>
  <c r="L254" i="26"/>
  <c r="K254" i="26"/>
  <c r="J254" i="26"/>
  <c r="I254" i="26"/>
  <c r="H254" i="26"/>
  <c r="G254" i="26"/>
  <c r="F254" i="26"/>
  <c r="E254" i="26"/>
  <c r="D254" i="26"/>
  <c r="C254" i="26"/>
  <c r="B254" i="26"/>
  <c r="N254" i="26" s="1"/>
  <c r="M253" i="26"/>
  <c r="L253" i="26"/>
  <c r="K253" i="26"/>
  <c r="J253" i="26"/>
  <c r="I253" i="26"/>
  <c r="H253" i="26"/>
  <c r="G253" i="26"/>
  <c r="F253" i="26"/>
  <c r="E253" i="26"/>
  <c r="D253" i="26"/>
  <c r="C253" i="26"/>
  <c r="B253" i="26"/>
  <c r="N253" i="26" s="1"/>
  <c r="N255" i="26" s="1"/>
  <c r="M252" i="26"/>
  <c r="L252" i="26"/>
  <c r="K252" i="26"/>
  <c r="J252" i="26"/>
  <c r="I252" i="26"/>
  <c r="H252" i="26"/>
  <c r="G252" i="26"/>
  <c r="F252" i="26"/>
  <c r="E252" i="26"/>
  <c r="D252" i="26"/>
  <c r="C252" i="26"/>
  <c r="B252" i="26"/>
  <c r="M251" i="26"/>
  <c r="L251" i="26"/>
  <c r="K251" i="26"/>
  <c r="J251" i="26"/>
  <c r="I251" i="26"/>
  <c r="H251" i="26"/>
  <c r="G251" i="26"/>
  <c r="F251" i="26"/>
  <c r="E251" i="26"/>
  <c r="D251" i="26"/>
  <c r="C251" i="26"/>
  <c r="B251" i="26"/>
  <c r="N251" i="26" s="1"/>
  <c r="M248" i="26"/>
  <c r="L248" i="26"/>
  <c r="K248" i="26"/>
  <c r="J248" i="26"/>
  <c r="I248" i="26"/>
  <c r="H248" i="26"/>
  <c r="G248" i="26"/>
  <c r="F248" i="26"/>
  <c r="E248" i="26"/>
  <c r="D248" i="26"/>
  <c r="C248" i="26"/>
  <c r="B248" i="26"/>
  <c r="N246" i="26"/>
  <c r="N248" i="26" s="1"/>
  <c r="N242" i="26"/>
  <c r="N241" i="26"/>
  <c r="M240" i="26"/>
  <c r="L240" i="26"/>
  <c r="K240" i="26"/>
  <c r="J240" i="26"/>
  <c r="I240" i="26"/>
  <c r="H240" i="26"/>
  <c r="G240" i="26"/>
  <c r="F240" i="26"/>
  <c r="E240" i="26"/>
  <c r="D240" i="26"/>
  <c r="C240" i="26"/>
  <c r="B240" i="26"/>
  <c r="N240" i="26" s="1"/>
  <c r="N239" i="26"/>
  <c r="M237" i="26"/>
  <c r="L237" i="26"/>
  <c r="K237" i="26"/>
  <c r="J237" i="26"/>
  <c r="I237" i="26"/>
  <c r="H237" i="26"/>
  <c r="G237" i="26"/>
  <c r="F237" i="26"/>
  <c r="E237" i="26"/>
  <c r="D237" i="26"/>
  <c r="C237" i="26"/>
  <c r="B237" i="26"/>
  <c r="N237" i="26" s="1"/>
  <c r="N236" i="26"/>
  <c r="N235" i="26"/>
  <c r="M234" i="26"/>
  <c r="L234" i="26"/>
  <c r="K234" i="26"/>
  <c r="J234" i="26"/>
  <c r="I234" i="26"/>
  <c r="H234" i="26"/>
  <c r="G234" i="26"/>
  <c r="F234" i="26"/>
  <c r="E234" i="26"/>
  <c r="D234" i="26"/>
  <c r="C234" i="26"/>
  <c r="B234" i="26"/>
  <c r="N234" i="26" s="1"/>
  <c r="N233" i="26"/>
  <c r="M232" i="26"/>
  <c r="L232" i="26"/>
  <c r="K232" i="26"/>
  <c r="J232" i="26"/>
  <c r="I232" i="26"/>
  <c r="H232" i="26"/>
  <c r="G232" i="26"/>
  <c r="F232" i="26"/>
  <c r="E232" i="26"/>
  <c r="D232" i="26"/>
  <c r="C232" i="26"/>
  <c r="B232" i="26"/>
  <c r="N232" i="26" s="1"/>
  <c r="N231" i="26"/>
  <c r="N230" i="26"/>
  <c r="N229" i="26"/>
  <c r="N228" i="26"/>
  <c r="N227" i="26"/>
  <c r="N226" i="26"/>
  <c r="N225" i="26"/>
  <c r="O225" i="26" s="1"/>
  <c r="M224" i="26"/>
  <c r="M238" i="26" s="1"/>
  <c r="M243" i="26" s="1"/>
  <c r="L224" i="26"/>
  <c r="L238" i="26" s="1"/>
  <c r="L243" i="26" s="1"/>
  <c r="K224" i="26"/>
  <c r="K238" i="26" s="1"/>
  <c r="K243" i="26" s="1"/>
  <c r="J224" i="26"/>
  <c r="J238" i="26" s="1"/>
  <c r="J243" i="26" s="1"/>
  <c r="I224" i="26"/>
  <c r="I238" i="26" s="1"/>
  <c r="I243" i="26" s="1"/>
  <c r="H224" i="26"/>
  <c r="H238" i="26" s="1"/>
  <c r="H243" i="26" s="1"/>
  <c r="G224" i="26"/>
  <c r="G238" i="26" s="1"/>
  <c r="G243" i="26" s="1"/>
  <c r="F224" i="26"/>
  <c r="F238" i="26" s="1"/>
  <c r="F243" i="26" s="1"/>
  <c r="E224" i="26"/>
  <c r="E238" i="26" s="1"/>
  <c r="E243" i="26" s="1"/>
  <c r="D224" i="26"/>
  <c r="D238" i="26" s="1"/>
  <c r="D243" i="26" s="1"/>
  <c r="C224" i="26"/>
  <c r="C238" i="26" s="1"/>
  <c r="C243" i="26" s="1"/>
  <c r="B224" i="26"/>
  <c r="N223" i="26"/>
  <c r="N222" i="26"/>
  <c r="M216" i="26"/>
  <c r="L216" i="26"/>
  <c r="K216" i="26"/>
  <c r="J216" i="26"/>
  <c r="I216" i="26"/>
  <c r="H216" i="26"/>
  <c r="G216" i="26"/>
  <c r="F216" i="26"/>
  <c r="E216" i="26"/>
  <c r="D216" i="26"/>
  <c r="C216" i="26"/>
  <c r="B216" i="26"/>
  <c r="N216" i="26" s="1"/>
  <c r="M215" i="26"/>
  <c r="L215" i="26"/>
  <c r="K215" i="26"/>
  <c r="J215" i="26"/>
  <c r="I215" i="26"/>
  <c r="H215" i="26"/>
  <c r="G215" i="26"/>
  <c r="F215" i="26"/>
  <c r="E215" i="26"/>
  <c r="D215" i="26"/>
  <c r="C215" i="26"/>
  <c r="B215" i="26"/>
  <c r="M214" i="26"/>
  <c r="M217" i="26" s="1"/>
  <c r="L214" i="26"/>
  <c r="L217" i="26" s="1"/>
  <c r="K214" i="26"/>
  <c r="K217" i="26" s="1"/>
  <c r="J214" i="26"/>
  <c r="J217" i="26" s="1"/>
  <c r="I214" i="26"/>
  <c r="I217" i="26" s="1"/>
  <c r="H214" i="26"/>
  <c r="H217" i="26" s="1"/>
  <c r="G214" i="26"/>
  <c r="G217" i="26" s="1"/>
  <c r="F214" i="26"/>
  <c r="F217" i="26" s="1"/>
  <c r="E214" i="26"/>
  <c r="E217" i="26" s="1"/>
  <c r="D214" i="26"/>
  <c r="D217" i="26" s="1"/>
  <c r="C214" i="26"/>
  <c r="C217" i="26" s="1"/>
  <c r="B214" i="26"/>
  <c r="M212" i="26"/>
  <c r="L212" i="26"/>
  <c r="K212" i="26"/>
  <c r="J212" i="26"/>
  <c r="I212" i="26"/>
  <c r="H212" i="26"/>
  <c r="G212" i="26"/>
  <c r="F212" i="26"/>
  <c r="E212" i="26"/>
  <c r="D212" i="26"/>
  <c r="C212" i="26"/>
  <c r="B212" i="26"/>
  <c r="N212" i="26" s="1"/>
  <c r="M211" i="26"/>
  <c r="L211" i="26"/>
  <c r="K211" i="26"/>
  <c r="J211" i="26"/>
  <c r="I211" i="26"/>
  <c r="H211" i="26"/>
  <c r="G211" i="26"/>
  <c r="F211" i="26"/>
  <c r="E211" i="26"/>
  <c r="D211" i="26"/>
  <c r="C211" i="26"/>
  <c r="B211" i="26"/>
  <c r="M210" i="26"/>
  <c r="L210" i="26"/>
  <c r="K210" i="26"/>
  <c r="J210" i="26"/>
  <c r="I210" i="26"/>
  <c r="H210" i="26"/>
  <c r="G210" i="26"/>
  <c r="F210" i="26"/>
  <c r="E210" i="26"/>
  <c r="D210" i="26"/>
  <c r="C210" i="26"/>
  <c r="B210" i="26"/>
  <c r="M209" i="26"/>
  <c r="L209" i="26"/>
  <c r="K209" i="26"/>
  <c r="J209" i="26"/>
  <c r="I209" i="26"/>
  <c r="H209" i="26"/>
  <c r="G209" i="26"/>
  <c r="F209" i="26"/>
  <c r="E209" i="26"/>
  <c r="D209" i="26"/>
  <c r="C209" i="26"/>
  <c r="B209" i="26"/>
  <c r="N209" i="26" s="1"/>
  <c r="M208" i="26"/>
  <c r="L208" i="26"/>
  <c r="K208" i="26"/>
  <c r="J208" i="26"/>
  <c r="I208" i="26"/>
  <c r="H208" i="26"/>
  <c r="G208" i="26"/>
  <c r="F208" i="26"/>
  <c r="E208" i="26"/>
  <c r="D208" i="26"/>
  <c r="C208" i="26"/>
  <c r="B208" i="26"/>
  <c r="N208" i="26" s="1"/>
  <c r="N204" i="26"/>
  <c r="N203" i="26"/>
  <c r="M202" i="26"/>
  <c r="M205" i="26" s="1"/>
  <c r="L202" i="26"/>
  <c r="L205" i="26" s="1"/>
  <c r="K202" i="26"/>
  <c r="K205" i="26" s="1"/>
  <c r="J202" i="26"/>
  <c r="J205" i="26" s="1"/>
  <c r="I202" i="26"/>
  <c r="I205" i="26" s="1"/>
  <c r="H202" i="26"/>
  <c r="H205" i="26" s="1"/>
  <c r="G202" i="26"/>
  <c r="G205" i="26" s="1"/>
  <c r="F202" i="26"/>
  <c r="F205" i="26" s="1"/>
  <c r="E202" i="26"/>
  <c r="E205" i="26" s="1"/>
  <c r="D202" i="26"/>
  <c r="D205" i="26" s="1"/>
  <c r="C202" i="26"/>
  <c r="C205" i="26" s="1"/>
  <c r="B202" i="26"/>
  <c r="N201" i="26"/>
  <c r="N200" i="26"/>
  <c r="N195" i="26"/>
  <c r="N194" i="26"/>
  <c r="N193" i="26"/>
  <c r="N192" i="26"/>
  <c r="M191" i="26"/>
  <c r="M196" i="26" s="1"/>
  <c r="L191" i="26"/>
  <c r="L196" i="26" s="1"/>
  <c r="K191" i="26"/>
  <c r="K196" i="26" s="1"/>
  <c r="J191" i="26"/>
  <c r="J196" i="26" s="1"/>
  <c r="I191" i="26"/>
  <c r="I196" i="26" s="1"/>
  <c r="H191" i="26"/>
  <c r="H196" i="26" s="1"/>
  <c r="G191" i="26"/>
  <c r="G196" i="26" s="1"/>
  <c r="F191" i="26"/>
  <c r="F196" i="26" s="1"/>
  <c r="E191" i="26"/>
  <c r="E196" i="26" s="1"/>
  <c r="D191" i="26"/>
  <c r="D196" i="26" s="1"/>
  <c r="C191" i="26"/>
  <c r="C196" i="26" s="1"/>
  <c r="B191" i="26"/>
  <c r="M186" i="26"/>
  <c r="L186" i="26"/>
  <c r="K186" i="26"/>
  <c r="J186" i="26"/>
  <c r="I186" i="26"/>
  <c r="H186" i="26"/>
  <c r="G186" i="26"/>
  <c r="F186" i="26"/>
  <c r="E186" i="26"/>
  <c r="D186" i="26"/>
  <c r="C186" i="26"/>
  <c r="B186" i="26"/>
  <c r="N186" i="26" s="1"/>
  <c r="M185" i="26"/>
  <c r="L185" i="26"/>
  <c r="K185" i="26"/>
  <c r="J185" i="26"/>
  <c r="I185" i="26"/>
  <c r="H185" i="26"/>
  <c r="G185" i="26"/>
  <c r="F185" i="26"/>
  <c r="E185" i="26"/>
  <c r="D185" i="26"/>
  <c r="C185" i="26"/>
  <c r="B185" i="26"/>
  <c r="N185" i="26" s="1"/>
  <c r="M182" i="26"/>
  <c r="L182" i="26"/>
  <c r="K182" i="26"/>
  <c r="J182" i="26"/>
  <c r="I182" i="26"/>
  <c r="H182" i="26"/>
  <c r="G182" i="26"/>
  <c r="F182" i="26"/>
  <c r="E182" i="26"/>
  <c r="D182" i="26"/>
  <c r="C182" i="26"/>
  <c r="B182" i="26"/>
  <c r="N182" i="26" s="1"/>
  <c r="I181" i="26"/>
  <c r="H181" i="26"/>
  <c r="G181" i="26"/>
  <c r="N181" i="26" s="1"/>
  <c r="M180" i="26"/>
  <c r="L180" i="26"/>
  <c r="K180" i="26"/>
  <c r="J180" i="26"/>
  <c r="I180" i="26"/>
  <c r="H180" i="26"/>
  <c r="G180" i="26"/>
  <c r="F180" i="26"/>
  <c r="E180" i="26"/>
  <c r="D180" i="26"/>
  <c r="C180" i="26"/>
  <c r="B180" i="26"/>
  <c r="N179" i="26"/>
  <c r="M178" i="26"/>
  <c r="M183" i="26" s="1"/>
  <c r="L178" i="26"/>
  <c r="L183" i="26" s="1"/>
  <c r="K178" i="26"/>
  <c r="K183" i="26" s="1"/>
  <c r="J178" i="26"/>
  <c r="J183" i="26" s="1"/>
  <c r="I178" i="26"/>
  <c r="I183" i="26" s="1"/>
  <c r="H178" i="26"/>
  <c r="H183" i="26" s="1"/>
  <c r="G178" i="26"/>
  <c r="G183" i="26" s="1"/>
  <c r="F178" i="26"/>
  <c r="F183" i="26" s="1"/>
  <c r="E178" i="26"/>
  <c r="E183" i="26" s="1"/>
  <c r="D178" i="26"/>
  <c r="D183" i="26" s="1"/>
  <c r="C178" i="26"/>
  <c r="N177" i="26"/>
  <c r="M174" i="26"/>
  <c r="L174" i="26"/>
  <c r="K174" i="26"/>
  <c r="J174" i="26"/>
  <c r="I174" i="26"/>
  <c r="H174" i="26"/>
  <c r="G174" i="26"/>
  <c r="F174" i="26"/>
  <c r="E174" i="26"/>
  <c r="D174" i="26"/>
  <c r="C174" i="26"/>
  <c r="B174" i="26"/>
  <c r="N174" i="26" s="1"/>
  <c r="M173" i="26"/>
  <c r="L173" i="26"/>
  <c r="K173" i="26"/>
  <c r="J173" i="26"/>
  <c r="I173" i="26"/>
  <c r="H173" i="26"/>
  <c r="G173" i="26"/>
  <c r="F173" i="26"/>
  <c r="E173" i="26"/>
  <c r="D173" i="26"/>
  <c r="C173" i="26"/>
  <c r="B173" i="26"/>
  <c r="N173" i="26" s="1"/>
  <c r="M172" i="26"/>
  <c r="M188" i="26" s="1"/>
  <c r="L172" i="26"/>
  <c r="L188" i="26" s="1"/>
  <c r="K172" i="26"/>
  <c r="K188" i="26" s="1"/>
  <c r="J172" i="26"/>
  <c r="J188" i="26" s="1"/>
  <c r="I172" i="26"/>
  <c r="I188" i="26" s="1"/>
  <c r="H172" i="26"/>
  <c r="H188" i="26" s="1"/>
  <c r="G172" i="26"/>
  <c r="G188" i="26" s="1"/>
  <c r="F172" i="26"/>
  <c r="F188" i="26" s="1"/>
  <c r="E172" i="26"/>
  <c r="E188" i="26" s="1"/>
  <c r="D172" i="26"/>
  <c r="D188" i="26" s="1"/>
  <c r="C172" i="26"/>
  <c r="B172" i="26"/>
  <c r="N172" i="26" s="1"/>
  <c r="B171" i="26"/>
  <c r="N163" i="26"/>
  <c r="M161" i="26"/>
  <c r="L161" i="26"/>
  <c r="K161" i="26"/>
  <c r="J161" i="26"/>
  <c r="I161" i="26"/>
  <c r="H161" i="26"/>
  <c r="G161" i="26"/>
  <c r="F161" i="26"/>
  <c r="E161" i="26"/>
  <c r="D161" i="26"/>
  <c r="C161" i="26"/>
  <c r="B161" i="26"/>
  <c r="N161" i="26" s="1"/>
  <c r="M157" i="26"/>
  <c r="L157" i="26"/>
  <c r="K157" i="26"/>
  <c r="J157" i="26"/>
  <c r="I157" i="26"/>
  <c r="H157" i="26"/>
  <c r="G157" i="26"/>
  <c r="F157" i="26"/>
  <c r="E157" i="26"/>
  <c r="D157" i="26"/>
  <c r="C157" i="26"/>
  <c r="B157" i="26"/>
  <c r="N157" i="26" s="1"/>
  <c r="M155" i="26"/>
  <c r="L155" i="26"/>
  <c r="K155" i="26"/>
  <c r="J155" i="26"/>
  <c r="I155" i="26"/>
  <c r="H155" i="26"/>
  <c r="G155" i="26"/>
  <c r="F155" i="26"/>
  <c r="E155" i="26"/>
  <c r="D155" i="26"/>
  <c r="C155" i="26"/>
  <c r="B155" i="26"/>
  <c r="N155" i="26" s="1"/>
  <c r="L154" i="26"/>
  <c r="K154" i="26"/>
  <c r="J154" i="26"/>
  <c r="I154" i="26"/>
  <c r="H154" i="26"/>
  <c r="G154" i="26"/>
  <c r="E154" i="26"/>
  <c r="D154" i="26"/>
  <c r="C154" i="26"/>
  <c r="B154" i="26"/>
  <c r="N149" i="26"/>
  <c r="M148" i="26"/>
  <c r="L148" i="26"/>
  <c r="K148" i="26"/>
  <c r="J148" i="26"/>
  <c r="I148" i="26"/>
  <c r="I150" i="26" s="1"/>
  <c r="H148" i="26"/>
  <c r="H150" i="26" s="1"/>
  <c r="G148" i="26"/>
  <c r="G150" i="26" s="1"/>
  <c r="F148" i="26"/>
  <c r="E148" i="26"/>
  <c r="D148" i="26"/>
  <c r="C148" i="26"/>
  <c r="B148" i="26"/>
  <c r="M147" i="26"/>
  <c r="M150" i="26" s="1"/>
  <c r="L147" i="26"/>
  <c r="L150" i="26" s="1"/>
  <c r="K147" i="26"/>
  <c r="K150" i="26" s="1"/>
  <c r="J147" i="26"/>
  <c r="J150" i="26" s="1"/>
  <c r="F147" i="26"/>
  <c r="F150" i="26" s="1"/>
  <c r="E147" i="26"/>
  <c r="E150" i="26" s="1"/>
  <c r="D147" i="26"/>
  <c r="D150" i="26" s="1"/>
  <c r="C147" i="26"/>
  <c r="C150" i="26" s="1"/>
  <c r="B147" i="26"/>
  <c r="N146" i="26"/>
  <c r="M144" i="26"/>
  <c r="L144" i="26"/>
  <c r="K144" i="26"/>
  <c r="J144" i="26"/>
  <c r="I144" i="26"/>
  <c r="H144" i="26"/>
  <c r="G144" i="26"/>
  <c r="F144" i="26"/>
  <c r="E144" i="26"/>
  <c r="D144" i="26"/>
  <c r="C144" i="26"/>
  <c r="B144" i="26"/>
  <c r="N144" i="26" s="1"/>
  <c r="I142" i="26"/>
  <c r="H142" i="26"/>
  <c r="G142" i="26"/>
  <c r="F142" i="26"/>
  <c r="E142" i="26"/>
  <c r="D142" i="26"/>
  <c r="C142" i="26"/>
  <c r="B142" i="26"/>
  <c r="N141" i="26"/>
  <c r="O141" i="26" s="1"/>
  <c r="N140" i="26"/>
  <c r="O140" i="26" s="1"/>
  <c r="M139" i="26"/>
  <c r="L139" i="26"/>
  <c r="K139" i="26"/>
  <c r="J139" i="26"/>
  <c r="N139" i="26" s="1"/>
  <c r="M138" i="26"/>
  <c r="L138" i="26"/>
  <c r="K138" i="26"/>
  <c r="J138" i="26"/>
  <c r="N138" i="26" s="1"/>
  <c r="N137" i="26"/>
  <c r="O137" i="26" s="1"/>
  <c r="M136" i="26"/>
  <c r="L136" i="26"/>
  <c r="K136" i="26"/>
  <c r="J136" i="26"/>
  <c r="N136" i="26" s="1"/>
  <c r="M135" i="26"/>
  <c r="L135" i="26"/>
  <c r="K135" i="26"/>
  <c r="J135" i="26"/>
  <c r="N135" i="26" s="1"/>
  <c r="M134" i="26"/>
  <c r="L134" i="26"/>
  <c r="K134" i="26"/>
  <c r="J134" i="26"/>
  <c r="N134" i="26" s="1"/>
  <c r="M133" i="26"/>
  <c r="L133" i="26"/>
  <c r="K133" i="26"/>
  <c r="J133" i="26"/>
  <c r="N133" i="26" s="1"/>
  <c r="M132" i="26"/>
  <c r="L132" i="26"/>
  <c r="K132" i="26"/>
  <c r="J132" i="26"/>
  <c r="N132" i="26" s="1"/>
  <c r="M131" i="26"/>
  <c r="L131" i="26"/>
  <c r="K131" i="26"/>
  <c r="J131" i="26"/>
  <c r="N131" i="26" s="1"/>
  <c r="M130" i="26"/>
  <c r="M142" i="26" s="1"/>
  <c r="L130" i="26"/>
  <c r="L142" i="26" s="1"/>
  <c r="K130" i="26"/>
  <c r="K142" i="26" s="1"/>
  <c r="J130" i="26"/>
  <c r="N129" i="26"/>
  <c r="N124" i="26"/>
  <c r="N123" i="26"/>
  <c r="B120" i="26"/>
  <c r="N118" i="26"/>
  <c r="M118" i="26"/>
  <c r="L118" i="26"/>
  <c r="K118" i="26"/>
  <c r="J118" i="26"/>
  <c r="I118" i="26"/>
  <c r="H118" i="26"/>
  <c r="G118" i="26"/>
  <c r="F118" i="26"/>
  <c r="E118" i="26"/>
  <c r="D118" i="26"/>
  <c r="C118" i="26"/>
  <c r="B118" i="26"/>
  <c r="N109" i="26"/>
  <c r="M109" i="26"/>
  <c r="L109" i="26"/>
  <c r="K109" i="26"/>
  <c r="J109" i="26"/>
  <c r="I109" i="26"/>
  <c r="H109" i="26"/>
  <c r="G109" i="26"/>
  <c r="F109" i="26"/>
  <c r="E109" i="26"/>
  <c r="D109" i="26"/>
  <c r="C109" i="26"/>
  <c r="B10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N96" i="26"/>
  <c r="N95" i="26"/>
  <c r="N94" i="26"/>
  <c r="N93" i="26"/>
  <c r="N92" i="26"/>
  <c r="N99" i="26" s="1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N74" i="26"/>
  <c r="N75" i="26" s="1"/>
  <c r="M74" i="26"/>
  <c r="M75" i="26" s="1"/>
  <c r="L74" i="26"/>
  <c r="L75" i="26" s="1"/>
  <c r="K74" i="26"/>
  <c r="K75" i="26" s="1"/>
  <c r="J74" i="26"/>
  <c r="J75" i="26" s="1"/>
  <c r="I74" i="26"/>
  <c r="I75" i="26" s="1"/>
  <c r="H74" i="26"/>
  <c r="H75" i="26" s="1"/>
  <c r="G74" i="26"/>
  <c r="G75" i="26" s="1"/>
  <c r="F74" i="26"/>
  <c r="F75" i="26" s="1"/>
  <c r="E74" i="26"/>
  <c r="E75" i="26" s="1"/>
  <c r="D74" i="26"/>
  <c r="D75" i="26" s="1"/>
  <c r="C74" i="26"/>
  <c r="C75" i="26" s="1"/>
  <c r="B74" i="26"/>
  <c r="B75" i="26" s="1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N48" i="26" s="1"/>
  <c r="M47" i="26"/>
  <c r="M49" i="26" s="1"/>
  <c r="L47" i="26"/>
  <c r="L49" i="26" s="1"/>
  <c r="K47" i="26"/>
  <c r="K49" i="26" s="1"/>
  <c r="J47" i="26"/>
  <c r="J49" i="26" s="1"/>
  <c r="I47" i="26"/>
  <c r="I49" i="26" s="1"/>
  <c r="H47" i="26"/>
  <c r="H49" i="26" s="1"/>
  <c r="G47" i="26"/>
  <c r="G49" i="26" s="1"/>
  <c r="F47" i="26"/>
  <c r="F49" i="26" s="1"/>
  <c r="E47" i="26"/>
  <c r="E49" i="26" s="1"/>
  <c r="D47" i="26"/>
  <c r="D49" i="26" s="1"/>
  <c r="C47" i="26"/>
  <c r="C49" i="26" s="1"/>
  <c r="B47" i="26"/>
  <c r="N35" i="26"/>
  <c r="M34" i="26"/>
  <c r="M36" i="26" s="1"/>
  <c r="M39" i="26" s="1"/>
  <c r="M42" i="26" s="1"/>
  <c r="L34" i="26"/>
  <c r="L36" i="26" s="1"/>
  <c r="L39" i="26" s="1"/>
  <c r="L42" i="26" s="1"/>
  <c r="K34" i="26"/>
  <c r="K36" i="26" s="1"/>
  <c r="K39" i="26" s="1"/>
  <c r="K42" i="26" s="1"/>
  <c r="J34" i="26"/>
  <c r="J36" i="26" s="1"/>
  <c r="J39" i="26" s="1"/>
  <c r="J42" i="26" s="1"/>
  <c r="I34" i="26"/>
  <c r="H34" i="26"/>
  <c r="G34" i="26"/>
  <c r="G36" i="26" s="1"/>
  <c r="G39" i="26" s="1"/>
  <c r="G42" i="26" s="1"/>
  <c r="F34" i="26"/>
  <c r="F36" i="26" s="1"/>
  <c r="F39" i="26" s="1"/>
  <c r="F42" i="26" s="1"/>
  <c r="E34" i="26"/>
  <c r="E36" i="26" s="1"/>
  <c r="E39" i="26" s="1"/>
  <c r="E42" i="26" s="1"/>
  <c r="D34" i="26"/>
  <c r="D36" i="26" s="1"/>
  <c r="D39" i="26" s="1"/>
  <c r="D42" i="26" s="1"/>
  <c r="C34" i="26"/>
  <c r="C36" i="26" s="1"/>
  <c r="C39" i="26" s="1"/>
  <c r="C42" i="26" s="1"/>
  <c r="B34" i="26"/>
  <c r="I33" i="26"/>
  <c r="I36" i="26" s="1"/>
  <c r="I39" i="26" s="1"/>
  <c r="I42" i="26" s="1"/>
  <c r="H33" i="26"/>
  <c r="M22" i="26"/>
  <c r="L22" i="26"/>
  <c r="K22" i="26"/>
  <c r="J22" i="26"/>
  <c r="I22" i="26"/>
  <c r="H22" i="26"/>
  <c r="G22" i="26"/>
  <c r="F22" i="26"/>
  <c r="D22" i="26"/>
  <c r="C22" i="26"/>
  <c r="B22" i="26"/>
  <c r="N22" i="26" s="1"/>
  <c r="N21" i="26"/>
  <c r="N20" i="26"/>
  <c r="L19" i="26"/>
  <c r="K19" i="26"/>
  <c r="J19" i="26"/>
  <c r="I19" i="26"/>
  <c r="H19" i="26"/>
  <c r="G19" i="26"/>
  <c r="F19" i="26"/>
  <c r="E19" i="26"/>
  <c r="D19" i="26"/>
  <c r="C19" i="26"/>
  <c r="B19" i="26"/>
  <c r="N19" i="26" s="1"/>
  <c r="M18" i="26"/>
  <c r="M26" i="26" s="1"/>
  <c r="L18" i="26"/>
  <c r="L26" i="26" s="1"/>
  <c r="K18" i="26"/>
  <c r="K26" i="26" s="1"/>
  <c r="J18" i="26"/>
  <c r="J26" i="26" s="1"/>
  <c r="I18" i="26"/>
  <c r="I26" i="26" s="1"/>
  <c r="H18" i="26"/>
  <c r="H26" i="26" s="1"/>
  <c r="G18" i="26"/>
  <c r="G26" i="26" s="1"/>
  <c r="F18" i="26"/>
  <c r="F26" i="26" s="1"/>
  <c r="E18" i="26"/>
  <c r="E26" i="26" s="1"/>
  <c r="D18" i="26"/>
  <c r="D26" i="26" s="1"/>
  <c r="C18" i="26"/>
  <c r="C26" i="26" s="1"/>
  <c r="B18" i="26"/>
  <c r="N17" i="26"/>
  <c r="B14" i="26"/>
  <c r="M13" i="26"/>
  <c r="L13" i="26"/>
  <c r="K13" i="26"/>
  <c r="J13" i="26"/>
  <c r="I13" i="26"/>
  <c r="H13" i="26"/>
  <c r="G13" i="26"/>
  <c r="G14" i="26" s="1"/>
  <c r="F13" i="26"/>
  <c r="F14" i="26" s="1"/>
  <c r="E13" i="26"/>
  <c r="E14" i="26" s="1"/>
  <c r="D13" i="26"/>
  <c r="D14" i="26" s="1"/>
  <c r="C13" i="26"/>
  <c r="N12" i="26"/>
  <c r="M9" i="26"/>
  <c r="M14" i="26" s="1"/>
  <c r="L9" i="26"/>
  <c r="L14" i="26" s="1"/>
  <c r="K9" i="26"/>
  <c r="K14" i="26" s="1"/>
  <c r="J9" i="26"/>
  <c r="J14" i="26" s="1"/>
  <c r="I9" i="26"/>
  <c r="I14" i="26" s="1"/>
  <c r="H9" i="26"/>
  <c r="N184" i="27" l="1"/>
  <c r="N189" i="27" s="1"/>
  <c r="N157" i="27"/>
  <c r="N166" i="27" s="1"/>
  <c r="N36" i="27"/>
  <c r="N39" i="27" s="1"/>
  <c r="N42" i="27" s="1"/>
  <c r="N14" i="27"/>
  <c r="N101" i="27" s="1"/>
  <c r="H14" i="26"/>
  <c r="N9" i="26"/>
  <c r="C14" i="26"/>
  <c r="N13" i="26"/>
  <c r="B26" i="26"/>
  <c r="N18" i="26"/>
  <c r="N26" i="26" s="1"/>
  <c r="H36" i="26"/>
  <c r="H39" i="26" s="1"/>
  <c r="H42" i="26" s="1"/>
  <c r="N33" i="26"/>
  <c r="B36" i="26"/>
  <c r="B39" i="26" s="1"/>
  <c r="B42" i="26" s="1"/>
  <c r="N34" i="26"/>
  <c r="B49" i="26"/>
  <c r="N47" i="26"/>
  <c r="N49" i="26" s="1"/>
  <c r="C101" i="26"/>
  <c r="D101" i="26"/>
  <c r="E101" i="26"/>
  <c r="F101" i="26"/>
  <c r="G101" i="26"/>
  <c r="H101" i="26"/>
  <c r="I101" i="26"/>
  <c r="J101" i="26"/>
  <c r="K101" i="26"/>
  <c r="L101" i="26"/>
  <c r="M101" i="26"/>
  <c r="J142" i="26"/>
  <c r="N130" i="26"/>
  <c r="N142" i="26" s="1"/>
  <c r="B150" i="26"/>
  <c r="B152" i="26" s="1"/>
  <c r="N147" i="26"/>
  <c r="N150" i="26" s="1"/>
  <c r="N152" i="26" s="1"/>
  <c r="C152" i="26"/>
  <c r="D152" i="26"/>
  <c r="E152" i="26"/>
  <c r="F152" i="26"/>
  <c r="J152" i="26"/>
  <c r="K152" i="26"/>
  <c r="L152" i="26"/>
  <c r="M152" i="26"/>
  <c r="G152" i="26"/>
  <c r="H152" i="26"/>
  <c r="I152" i="26"/>
  <c r="B156" i="26"/>
  <c r="B165" i="26" s="1"/>
  <c r="N154" i="26"/>
  <c r="C156" i="26"/>
  <c r="C165" i="26" s="1"/>
  <c r="D156" i="26"/>
  <c r="D165" i="26" s="1"/>
  <c r="E156" i="26"/>
  <c r="E165" i="26" s="1"/>
  <c r="G156" i="26"/>
  <c r="G165" i="26" s="1"/>
  <c r="H156" i="26"/>
  <c r="H165" i="26" s="1"/>
  <c r="I156" i="26"/>
  <c r="I165" i="26" s="1"/>
  <c r="J156" i="26"/>
  <c r="J165" i="26" s="1"/>
  <c r="K156" i="26"/>
  <c r="K165" i="26" s="1"/>
  <c r="L156" i="26"/>
  <c r="L165" i="26" s="1"/>
  <c r="F156" i="26"/>
  <c r="F165" i="26" s="1"/>
  <c r="M156" i="26"/>
  <c r="M165" i="26" s="1"/>
  <c r="C183" i="26"/>
  <c r="C188" i="26" s="1"/>
  <c r="N178" i="26"/>
  <c r="B183" i="26"/>
  <c r="B188" i="26" s="1"/>
  <c r="N180" i="26"/>
  <c r="B196" i="26"/>
  <c r="N191" i="26"/>
  <c r="N196" i="26" s="1"/>
  <c r="B205" i="26"/>
  <c r="N202" i="26"/>
  <c r="N205" i="26" s="1"/>
  <c r="B217" i="26"/>
  <c r="B218" i="26" s="1"/>
  <c r="N214" i="26"/>
  <c r="N217" i="26" s="1"/>
  <c r="N218" i="26" s="1"/>
  <c r="C218" i="26"/>
  <c r="D218" i="26"/>
  <c r="E218" i="26"/>
  <c r="F218" i="26"/>
  <c r="G218" i="26"/>
  <c r="H218" i="26"/>
  <c r="I218" i="26"/>
  <c r="J218" i="26"/>
  <c r="K218" i="26"/>
  <c r="L218" i="26"/>
  <c r="M218" i="26"/>
  <c r="B238" i="26"/>
  <c r="B243" i="26" s="1"/>
  <c r="N224" i="26"/>
  <c r="N238" i="26" s="1"/>
  <c r="N243" i="26" s="1"/>
  <c r="B261" i="26"/>
  <c r="C261" i="26"/>
  <c r="D261" i="26"/>
  <c r="E261" i="26"/>
  <c r="F261" i="26"/>
  <c r="G261" i="26"/>
  <c r="H261" i="26"/>
  <c r="I261" i="26"/>
  <c r="J261" i="26"/>
  <c r="K261" i="26"/>
  <c r="L261" i="26"/>
  <c r="M261" i="26"/>
  <c r="N257" i="25"/>
  <c r="N256" i="25"/>
  <c r="M254" i="25"/>
  <c r="L254" i="25"/>
  <c r="K254" i="25"/>
  <c r="J254" i="25"/>
  <c r="I254" i="25"/>
  <c r="H254" i="25"/>
  <c r="G254" i="25"/>
  <c r="F254" i="25"/>
  <c r="E254" i="25"/>
  <c r="D254" i="25"/>
  <c r="C254" i="25"/>
  <c r="B254" i="25"/>
  <c r="N254" i="25" s="1"/>
  <c r="M253" i="25"/>
  <c r="L253" i="25"/>
  <c r="K253" i="25"/>
  <c r="J253" i="25"/>
  <c r="I253" i="25"/>
  <c r="H253" i="25"/>
  <c r="G253" i="25"/>
  <c r="F253" i="25"/>
  <c r="E253" i="25"/>
  <c r="D253" i="25"/>
  <c r="C253" i="25"/>
  <c r="B253" i="25"/>
  <c r="N253" i="25" s="1"/>
  <c r="N255" i="25" s="1"/>
  <c r="M252" i="25"/>
  <c r="L252" i="25"/>
  <c r="K252" i="25"/>
  <c r="J252" i="25"/>
  <c r="I252" i="25"/>
  <c r="H252" i="25"/>
  <c r="G252" i="25"/>
  <c r="F252" i="25"/>
  <c r="E252" i="25"/>
  <c r="D252" i="25"/>
  <c r="C252" i="25"/>
  <c r="B252" i="25"/>
  <c r="M251" i="25"/>
  <c r="G251" i="25"/>
  <c r="F251" i="25"/>
  <c r="M248" i="25"/>
  <c r="L248" i="25"/>
  <c r="K248" i="25"/>
  <c r="J248" i="25"/>
  <c r="I248" i="25"/>
  <c r="H248" i="25"/>
  <c r="G248" i="25"/>
  <c r="F248" i="25"/>
  <c r="E248" i="25"/>
  <c r="D248" i="25"/>
  <c r="C248" i="25"/>
  <c r="B248" i="25"/>
  <c r="N246" i="25"/>
  <c r="N248" i="25" s="1"/>
  <c r="N242" i="25"/>
  <c r="N241" i="25"/>
  <c r="M240" i="25"/>
  <c r="L240" i="25"/>
  <c r="K240" i="25"/>
  <c r="J240" i="25"/>
  <c r="I240" i="25"/>
  <c r="H240" i="25"/>
  <c r="G240" i="25"/>
  <c r="F240" i="25"/>
  <c r="E240" i="25"/>
  <c r="D240" i="25"/>
  <c r="C240" i="25"/>
  <c r="B240" i="25"/>
  <c r="N240" i="25" s="1"/>
  <c r="N239" i="25"/>
  <c r="I237" i="25"/>
  <c r="H237" i="25"/>
  <c r="G237" i="25"/>
  <c r="N236" i="25"/>
  <c r="N235" i="25"/>
  <c r="M234" i="25"/>
  <c r="L234" i="25"/>
  <c r="K234" i="25"/>
  <c r="J234" i="25"/>
  <c r="I234" i="25"/>
  <c r="H234" i="25"/>
  <c r="G234" i="25"/>
  <c r="F234" i="25"/>
  <c r="E234" i="25"/>
  <c r="D234" i="25"/>
  <c r="C234" i="25"/>
  <c r="B234" i="25"/>
  <c r="N234" i="25" s="1"/>
  <c r="N233" i="25"/>
  <c r="M232" i="25"/>
  <c r="L232" i="25"/>
  <c r="K232" i="25"/>
  <c r="J232" i="25"/>
  <c r="I232" i="25"/>
  <c r="H232" i="25"/>
  <c r="G232" i="25"/>
  <c r="F232" i="25"/>
  <c r="E232" i="25"/>
  <c r="D232" i="25"/>
  <c r="C232" i="25"/>
  <c r="B232" i="25"/>
  <c r="N232" i="25" s="1"/>
  <c r="N231" i="25"/>
  <c r="N230" i="25"/>
  <c r="N229" i="25"/>
  <c r="N228" i="25"/>
  <c r="N227" i="25"/>
  <c r="N226" i="25"/>
  <c r="N225" i="25"/>
  <c r="O225" i="25" s="1"/>
  <c r="M224" i="25"/>
  <c r="L224" i="25"/>
  <c r="K224" i="25"/>
  <c r="J224" i="25"/>
  <c r="I224" i="25"/>
  <c r="I238" i="25" s="1"/>
  <c r="I243" i="25" s="1"/>
  <c r="H224" i="25"/>
  <c r="H238" i="25" s="1"/>
  <c r="H243" i="25" s="1"/>
  <c r="G224" i="25"/>
  <c r="G238" i="25" s="1"/>
  <c r="G243" i="25" s="1"/>
  <c r="F224" i="25"/>
  <c r="E224" i="25"/>
  <c r="D224" i="25"/>
  <c r="C224" i="25"/>
  <c r="B224" i="25"/>
  <c r="N223" i="25"/>
  <c r="N222" i="25"/>
  <c r="M215" i="25"/>
  <c r="L215" i="25"/>
  <c r="K215" i="25"/>
  <c r="J215" i="25"/>
  <c r="I215" i="25"/>
  <c r="H215" i="25"/>
  <c r="G215" i="25"/>
  <c r="F215" i="25"/>
  <c r="E215" i="25"/>
  <c r="D215" i="25"/>
  <c r="C215" i="25"/>
  <c r="B215" i="25"/>
  <c r="M214" i="25"/>
  <c r="L214" i="25"/>
  <c r="K214" i="25"/>
  <c r="J214" i="25"/>
  <c r="I214" i="25"/>
  <c r="H214" i="25"/>
  <c r="G214" i="25"/>
  <c r="F214" i="25"/>
  <c r="E214" i="25"/>
  <c r="D214" i="25"/>
  <c r="C214" i="25"/>
  <c r="B214" i="25"/>
  <c r="M212" i="25"/>
  <c r="L212" i="25"/>
  <c r="K212" i="25"/>
  <c r="J212" i="25"/>
  <c r="I212" i="25"/>
  <c r="H212" i="25"/>
  <c r="G212" i="25"/>
  <c r="F212" i="25"/>
  <c r="E212" i="25"/>
  <c r="D212" i="25"/>
  <c r="C212" i="25"/>
  <c r="M211" i="25"/>
  <c r="L211" i="25"/>
  <c r="K211" i="25"/>
  <c r="J211" i="25"/>
  <c r="I211" i="25"/>
  <c r="H211" i="25"/>
  <c r="G211" i="25"/>
  <c r="F211" i="25"/>
  <c r="E211" i="25"/>
  <c r="D211" i="25"/>
  <c r="C211" i="25"/>
  <c r="M210" i="25"/>
  <c r="L210" i="25"/>
  <c r="K210" i="25"/>
  <c r="J210" i="25"/>
  <c r="I210" i="25"/>
  <c r="H210" i="25"/>
  <c r="G210" i="25"/>
  <c r="F210" i="25"/>
  <c r="E210" i="25"/>
  <c r="D210" i="25"/>
  <c r="C210" i="25"/>
  <c r="M209" i="25"/>
  <c r="L209" i="25"/>
  <c r="K209" i="25"/>
  <c r="J209" i="25"/>
  <c r="I209" i="25"/>
  <c r="H209" i="25"/>
  <c r="G209" i="25"/>
  <c r="F209" i="25"/>
  <c r="E209" i="25"/>
  <c r="D209" i="25"/>
  <c r="C209" i="25"/>
  <c r="B209" i="25"/>
  <c r="N209" i="25" s="1"/>
  <c r="M208" i="25"/>
  <c r="L208" i="25"/>
  <c r="K208" i="25"/>
  <c r="J208" i="25"/>
  <c r="I208" i="25"/>
  <c r="H208" i="25"/>
  <c r="G208" i="25"/>
  <c r="F208" i="25"/>
  <c r="E208" i="25"/>
  <c r="D208" i="25"/>
  <c r="C208" i="25"/>
  <c r="B208" i="25"/>
  <c r="N208" i="25" s="1"/>
  <c r="N204" i="25"/>
  <c r="N203" i="25"/>
  <c r="M202" i="25"/>
  <c r="M205" i="25" s="1"/>
  <c r="L202" i="25"/>
  <c r="L205" i="25" s="1"/>
  <c r="K202" i="25"/>
  <c r="K205" i="25" s="1"/>
  <c r="J202" i="25"/>
  <c r="J205" i="25" s="1"/>
  <c r="I202" i="25"/>
  <c r="I205" i="25" s="1"/>
  <c r="H202" i="25"/>
  <c r="H205" i="25" s="1"/>
  <c r="G202" i="25"/>
  <c r="G205" i="25" s="1"/>
  <c r="F202" i="25"/>
  <c r="F205" i="25" s="1"/>
  <c r="E202" i="25"/>
  <c r="E205" i="25" s="1"/>
  <c r="D202" i="25"/>
  <c r="D205" i="25" s="1"/>
  <c r="C202" i="25"/>
  <c r="C205" i="25" s="1"/>
  <c r="N201" i="25"/>
  <c r="N200" i="25"/>
  <c r="N195" i="25"/>
  <c r="N194" i="25"/>
  <c r="N193" i="25"/>
  <c r="N192" i="25"/>
  <c r="M191" i="25"/>
  <c r="M196" i="25" s="1"/>
  <c r="L191" i="25"/>
  <c r="L196" i="25" s="1"/>
  <c r="K191" i="25"/>
  <c r="K196" i="25" s="1"/>
  <c r="J191" i="25"/>
  <c r="J196" i="25" s="1"/>
  <c r="I191" i="25"/>
  <c r="I196" i="25" s="1"/>
  <c r="H191" i="25"/>
  <c r="H196" i="25" s="1"/>
  <c r="G191" i="25"/>
  <c r="G196" i="25" s="1"/>
  <c r="F191" i="25"/>
  <c r="F196" i="25" s="1"/>
  <c r="E191" i="25"/>
  <c r="E196" i="25" s="1"/>
  <c r="D191" i="25"/>
  <c r="D196" i="25" s="1"/>
  <c r="C191" i="25"/>
  <c r="C196" i="25" s="1"/>
  <c r="B191" i="25"/>
  <c r="M185" i="25"/>
  <c r="L185" i="25"/>
  <c r="K185" i="25"/>
  <c r="J185" i="25"/>
  <c r="I185" i="25"/>
  <c r="H185" i="25"/>
  <c r="G185" i="25"/>
  <c r="F185" i="25"/>
  <c r="E185" i="25"/>
  <c r="D185" i="25"/>
  <c r="C185" i="25"/>
  <c r="B185" i="25"/>
  <c r="N185" i="25" s="1"/>
  <c r="M182" i="25"/>
  <c r="L182" i="25"/>
  <c r="K182" i="25"/>
  <c r="J182" i="25"/>
  <c r="I182" i="25"/>
  <c r="H182" i="25"/>
  <c r="G182" i="25"/>
  <c r="F182" i="25"/>
  <c r="E182" i="25"/>
  <c r="D182" i="25"/>
  <c r="C182" i="25"/>
  <c r="B182" i="25"/>
  <c r="N182" i="25" s="1"/>
  <c r="I181" i="25"/>
  <c r="H181" i="25"/>
  <c r="G181" i="25"/>
  <c r="N181" i="25" s="1"/>
  <c r="M180" i="25"/>
  <c r="L180" i="25"/>
  <c r="K180" i="25"/>
  <c r="J180" i="25"/>
  <c r="I180" i="25"/>
  <c r="H180" i="25"/>
  <c r="G180" i="25"/>
  <c r="F180" i="25"/>
  <c r="E180" i="25"/>
  <c r="D180" i="25"/>
  <c r="C180" i="25"/>
  <c r="B180" i="25"/>
  <c r="N179" i="25"/>
  <c r="M178" i="25"/>
  <c r="M183" i="25" s="1"/>
  <c r="L178" i="25"/>
  <c r="L183" i="25" s="1"/>
  <c r="K178" i="25"/>
  <c r="K183" i="25" s="1"/>
  <c r="J178" i="25"/>
  <c r="J183" i="25" s="1"/>
  <c r="I178" i="25"/>
  <c r="I183" i="25" s="1"/>
  <c r="H178" i="25"/>
  <c r="H183" i="25" s="1"/>
  <c r="G178" i="25"/>
  <c r="G183" i="25" s="1"/>
  <c r="F178" i="25"/>
  <c r="F183" i="25" s="1"/>
  <c r="E178" i="25"/>
  <c r="E183" i="25" s="1"/>
  <c r="D178" i="25"/>
  <c r="D183" i="25" s="1"/>
  <c r="C178" i="25"/>
  <c r="N177" i="25"/>
  <c r="M174" i="25"/>
  <c r="L174" i="25"/>
  <c r="K174" i="25"/>
  <c r="J174" i="25"/>
  <c r="I174" i="25"/>
  <c r="H174" i="25"/>
  <c r="G174" i="25"/>
  <c r="F174" i="25"/>
  <c r="E174" i="25"/>
  <c r="D174" i="25"/>
  <c r="C174" i="25"/>
  <c r="B174" i="25"/>
  <c r="N174" i="25" s="1"/>
  <c r="M173" i="25"/>
  <c r="L173" i="25"/>
  <c r="K173" i="25"/>
  <c r="J173" i="25"/>
  <c r="I173" i="25"/>
  <c r="H173" i="25"/>
  <c r="G173" i="25"/>
  <c r="F173" i="25"/>
  <c r="E173" i="25"/>
  <c r="D173" i="25"/>
  <c r="C173" i="25"/>
  <c r="B173" i="25"/>
  <c r="N173" i="25" s="1"/>
  <c r="M172" i="25"/>
  <c r="L172" i="25"/>
  <c r="K172" i="25"/>
  <c r="J172" i="25"/>
  <c r="I172" i="25"/>
  <c r="H172" i="25"/>
  <c r="G172" i="25"/>
  <c r="F172" i="25"/>
  <c r="E172" i="25"/>
  <c r="D172" i="25"/>
  <c r="C172" i="25"/>
  <c r="B172" i="25"/>
  <c r="N172" i="25" s="1"/>
  <c r="B171" i="25"/>
  <c r="N163" i="25"/>
  <c r="M161" i="25"/>
  <c r="L161" i="25"/>
  <c r="K161" i="25"/>
  <c r="J161" i="25"/>
  <c r="I161" i="25"/>
  <c r="H161" i="25"/>
  <c r="G161" i="25"/>
  <c r="F161" i="25"/>
  <c r="E161" i="25"/>
  <c r="D161" i="25"/>
  <c r="C161" i="25"/>
  <c r="M157" i="25"/>
  <c r="L157" i="25"/>
  <c r="K157" i="25"/>
  <c r="J157" i="25"/>
  <c r="I157" i="25"/>
  <c r="H157" i="25"/>
  <c r="G157" i="25"/>
  <c r="F157" i="25"/>
  <c r="E157" i="25"/>
  <c r="D157" i="25"/>
  <c r="C157" i="25"/>
  <c r="B157" i="25"/>
  <c r="N157" i="25" s="1"/>
  <c r="M155" i="25"/>
  <c r="L155" i="25"/>
  <c r="K155" i="25"/>
  <c r="J155" i="25"/>
  <c r="I155" i="25"/>
  <c r="H155" i="25"/>
  <c r="G155" i="25"/>
  <c r="F155" i="25"/>
  <c r="E155" i="25"/>
  <c r="D155" i="25"/>
  <c r="C155" i="25"/>
  <c r="B155" i="25"/>
  <c r="N155" i="25" s="1"/>
  <c r="L154" i="25"/>
  <c r="K154" i="25"/>
  <c r="J154" i="25"/>
  <c r="I154" i="25"/>
  <c r="H154" i="25"/>
  <c r="G154" i="25"/>
  <c r="E154" i="25"/>
  <c r="D154" i="25"/>
  <c r="C154" i="25"/>
  <c r="B154" i="25"/>
  <c r="N149" i="25"/>
  <c r="M148" i="25"/>
  <c r="L148" i="25"/>
  <c r="K148" i="25"/>
  <c r="J148" i="25"/>
  <c r="I148" i="25"/>
  <c r="I150" i="25" s="1"/>
  <c r="H148" i="25"/>
  <c r="H150" i="25" s="1"/>
  <c r="G148" i="25"/>
  <c r="G150" i="25" s="1"/>
  <c r="F148" i="25"/>
  <c r="E148" i="25"/>
  <c r="D148" i="25"/>
  <c r="C148" i="25"/>
  <c r="B148" i="25"/>
  <c r="M147" i="25"/>
  <c r="M150" i="25" s="1"/>
  <c r="L147" i="25"/>
  <c r="L150" i="25" s="1"/>
  <c r="K147" i="25"/>
  <c r="K150" i="25" s="1"/>
  <c r="J147" i="25"/>
  <c r="J150" i="25" s="1"/>
  <c r="F147" i="25"/>
  <c r="F150" i="25" s="1"/>
  <c r="E147" i="25"/>
  <c r="E150" i="25" s="1"/>
  <c r="D147" i="25"/>
  <c r="D150" i="25" s="1"/>
  <c r="C147" i="25"/>
  <c r="C150" i="25" s="1"/>
  <c r="B147" i="25"/>
  <c r="N146" i="25"/>
  <c r="M144" i="25"/>
  <c r="L144" i="25"/>
  <c r="K144" i="25"/>
  <c r="J144" i="25"/>
  <c r="I144" i="25"/>
  <c r="H144" i="25"/>
  <c r="G144" i="25"/>
  <c r="F144" i="25"/>
  <c r="E144" i="25"/>
  <c r="D144" i="25"/>
  <c r="C144" i="25"/>
  <c r="B144" i="25"/>
  <c r="N144" i="25" s="1"/>
  <c r="I142" i="25"/>
  <c r="H142" i="25"/>
  <c r="G142" i="25"/>
  <c r="F142" i="25"/>
  <c r="E142" i="25"/>
  <c r="D142" i="25"/>
  <c r="C142" i="25"/>
  <c r="B142" i="25"/>
  <c r="N141" i="25"/>
  <c r="O141" i="25" s="1"/>
  <c r="N140" i="25"/>
  <c r="O140" i="25" s="1"/>
  <c r="M139" i="25"/>
  <c r="L139" i="25"/>
  <c r="K139" i="25"/>
  <c r="J139" i="25"/>
  <c r="N139" i="25" s="1"/>
  <c r="M138" i="25"/>
  <c r="L138" i="25"/>
  <c r="K138" i="25"/>
  <c r="J138" i="25"/>
  <c r="N138" i="25" s="1"/>
  <c r="N137" i="25"/>
  <c r="O137" i="25" s="1"/>
  <c r="M136" i="25"/>
  <c r="L136" i="25"/>
  <c r="K136" i="25"/>
  <c r="J136" i="25"/>
  <c r="N136" i="25" s="1"/>
  <c r="M135" i="25"/>
  <c r="L135" i="25"/>
  <c r="K135" i="25"/>
  <c r="J135" i="25"/>
  <c r="N135" i="25" s="1"/>
  <c r="M134" i="25"/>
  <c r="L134" i="25"/>
  <c r="K134" i="25"/>
  <c r="J134" i="25"/>
  <c r="N134" i="25" s="1"/>
  <c r="M133" i="25"/>
  <c r="L133" i="25"/>
  <c r="K133" i="25"/>
  <c r="J133" i="25"/>
  <c r="N133" i="25" s="1"/>
  <c r="M132" i="25"/>
  <c r="L132" i="25"/>
  <c r="K132" i="25"/>
  <c r="J132" i="25"/>
  <c r="N132" i="25" s="1"/>
  <c r="M131" i="25"/>
  <c r="L131" i="25"/>
  <c r="K131" i="25"/>
  <c r="J131" i="25"/>
  <c r="N131" i="25" s="1"/>
  <c r="M130" i="25"/>
  <c r="M142" i="25" s="1"/>
  <c r="L130" i="25"/>
  <c r="L142" i="25" s="1"/>
  <c r="K130" i="25"/>
  <c r="K142" i="25" s="1"/>
  <c r="J130" i="25"/>
  <c r="N129" i="25"/>
  <c r="N124" i="25"/>
  <c r="N123" i="25"/>
  <c r="B120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N109" i="25"/>
  <c r="M109" i="25"/>
  <c r="L109" i="25"/>
  <c r="K109" i="25"/>
  <c r="J109" i="25"/>
  <c r="I109" i="25"/>
  <c r="H109" i="25"/>
  <c r="G109" i="25"/>
  <c r="F109" i="25"/>
  <c r="E109" i="25"/>
  <c r="D109" i="25"/>
  <c r="C109" i="25"/>
  <c r="B10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N96" i="25"/>
  <c r="N95" i="25"/>
  <c r="N94" i="25"/>
  <c r="N93" i="25"/>
  <c r="N92" i="25"/>
  <c r="N99" i="25" s="1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N74" i="25"/>
  <c r="N75" i="25" s="1"/>
  <c r="M74" i="25"/>
  <c r="M75" i="25" s="1"/>
  <c r="L74" i="25"/>
  <c r="L75" i="25" s="1"/>
  <c r="K74" i="25"/>
  <c r="K75" i="25" s="1"/>
  <c r="J74" i="25"/>
  <c r="J75" i="25" s="1"/>
  <c r="I74" i="25"/>
  <c r="I75" i="25" s="1"/>
  <c r="H74" i="25"/>
  <c r="H75" i="25" s="1"/>
  <c r="G74" i="25"/>
  <c r="G75" i="25" s="1"/>
  <c r="F74" i="25"/>
  <c r="F75" i="25" s="1"/>
  <c r="E74" i="25"/>
  <c r="E75" i="25" s="1"/>
  <c r="D74" i="25"/>
  <c r="D75" i="25" s="1"/>
  <c r="C74" i="25"/>
  <c r="C75" i="25" s="1"/>
  <c r="B74" i="25"/>
  <c r="B75" i="25" s="1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M48" i="25"/>
  <c r="L48" i="25"/>
  <c r="K48" i="25"/>
  <c r="J48" i="25"/>
  <c r="I48" i="25"/>
  <c r="H48" i="25"/>
  <c r="F48" i="25"/>
  <c r="E48" i="25"/>
  <c r="D48" i="25"/>
  <c r="C48" i="25"/>
  <c r="B48" i="25"/>
  <c r="M47" i="25"/>
  <c r="M49" i="25" s="1"/>
  <c r="L47" i="25"/>
  <c r="L49" i="25" s="1"/>
  <c r="K47" i="25"/>
  <c r="K49" i="25" s="1"/>
  <c r="J47" i="25"/>
  <c r="J49" i="25" s="1"/>
  <c r="I47" i="25"/>
  <c r="I49" i="25" s="1"/>
  <c r="H47" i="25"/>
  <c r="H49" i="25" s="1"/>
  <c r="G47" i="25"/>
  <c r="F47" i="25"/>
  <c r="F49" i="25" s="1"/>
  <c r="E47" i="25"/>
  <c r="E49" i="25" s="1"/>
  <c r="D47" i="25"/>
  <c r="D49" i="25" s="1"/>
  <c r="C47" i="25"/>
  <c r="C49" i="25" s="1"/>
  <c r="B47" i="25"/>
  <c r="N35" i="25"/>
  <c r="M34" i="25"/>
  <c r="M36" i="25" s="1"/>
  <c r="M39" i="25" s="1"/>
  <c r="M42" i="25" s="1"/>
  <c r="L34" i="25"/>
  <c r="L36" i="25" s="1"/>
  <c r="L39" i="25" s="1"/>
  <c r="L42" i="25" s="1"/>
  <c r="K34" i="25"/>
  <c r="K36" i="25" s="1"/>
  <c r="K39" i="25" s="1"/>
  <c r="K42" i="25" s="1"/>
  <c r="J34" i="25"/>
  <c r="J36" i="25" s="1"/>
  <c r="J39" i="25" s="1"/>
  <c r="J42" i="25" s="1"/>
  <c r="I34" i="25"/>
  <c r="H34" i="25"/>
  <c r="G34" i="25"/>
  <c r="G36" i="25" s="1"/>
  <c r="G39" i="25" s="1"/>
  <c r="G42" i="25" s="1"/>
  <c r="F34" i="25"/>
  <c r="F36" i="25" s="1"/>
  <c r="F39" i="25" s="1"/>
  <c r="F42" i="25" s="1"/>
  <c r="E34" i="25"/>
  <c r="E36" i="25" s="1"/>
  <c r="E39" i="25" s="1"/>
  <c r="E42" i="25" s="1"/>
  <c r="D34" i="25"/>
  <c r="D36" i="25" s="1"/>
  <c r="D39" i="25" s="1"/>
  <c r="D42" i="25" s="1"/>
  <c r="C34" i="25"/>
  <c r="C36" i="25" s="1"/>
  <c r="C39" i="25" s="1"/>
  <c r="C42" i="25" s="1"/>
  <c r="B34" i="25"/>
  <c r="I33" i="25"/>
  <c r="I36" i="25" s="1"/>
  <c r="I39" i="25" s="1"/>
  <c r="I42" i="25" s="1"/>
  <c r="H33" i="25"/>
  <c r="M22" i="25"/>
  <c r="L22" i="25"/>
  <c r="K22" i="25"/>
  <c r="J22" i="25"/>
  <c r="I22" i="25"/>
  <c r="H22" i="25"/>
  <c r="G22" i="25"/>
  <c r="F22" i="25"/>
  <c r="D22" i="25"/>
  <c r="C22" i="25"/>
  <c r="B22" i="25"/>
  <c r="N22" i="25" s="1"/>
  <c r="N21" i="25"/>
  <c r="N20" i="25"/>
  <c r="L19" i="25"/>
  <c r="K19" i="25"/>
  <c r="J19" i="25"/>
  <c r="I19" i="25"/>
  <c r="H19" i="25"/>
  <c r="G19" i="25"/>
  <c r="F19" i="25"/>
  <c r="E19" i="25"/>
  <c r="D19" i="25"/>
  <c r="C19" i="25"/>
  <c r="B19" i="25"/>
  <c r="N19" i="25" s="1"/>
  <c r="M18" i="25"/>
  <c r="M26" i="25" s="1"/>
  <c r="L18" i="25"/>
  <c r="L26" i="25" s="1"/>
  <c r="K18" i="25"/>
  <c r="K26" i="25" s="1"/>
  <c r="J18" i="25"/>
  <c r="J26" i="25" s="1"/>
  <c r="I18" i="25"/>
  <c r="I26" i="25" s="1"/>
  <c r="H18" i="25"/>
  <c r="H26" i="25" s="1"/>
  <c r="G18" i="25"/>
  <c r="G26" i="25" s="1"/>
  <c r="F18" i="25"/>
  <c r="F26" i="25" s="1"/>
  <c r="E18" i="25"/>
  <c r="E26" i="25" s="1"/>
  <c r="D18" i="25"/>
  <c r="D26" i="25" s="1"/>
  <c r="C18" i="25"/>
  <c r="C26" i="25" s="1"/>
  <c r="B18" i="25"/>
  <c r="N17" i="25"/>
  <c r="B14" i="25"/>
  <c r="M13" i="25"/>
  <c r="L13" i="25"/>
  <c r="K13" i="25"/>
  <c r="J13" i="25"/>
  <c r="I13" i="25"/>
  <c r="H13" i="25"/>
  <c r="G13" i="25"/>
  <c r="G14" i="25" s="1"/>
  <c r="F13" i="25"/>
  <c r="F14" i="25" s="1"/>
  <c r="E13" i="25"/>
  <c r="E14" i="25" s="1"/>
  <c r="D13" i="25"/>
  <c r="D14" i="25" s="1"/>
  <c r="C13" i="25"/>
  <c r="N12" i="25"/>
  <c r="M9" i="25"/>
  <c r="M14" i="25" s="1"/>
  <c r="L9" i="25"/>
  <c r="L14" i="25" s="1"/>
  <c r="K9" i="25"/>
  <c r="K14" i="25" s="1"/>
  <c r="J9" i="25"/>
  <c r="J14" i="25" s="1"/>
  <c r="I9" i="25"/>
  <c r="I14" i="25" s="1"/>
  <c r="H9" i="25"/>
  <c r="N96" i="3"/>
  <c r="N264" i="27" l="1"/>
  <c r="B266" i="27" s="1"/>
  <c r="N183" i="26"/>
  <c r="N188" i="26" s="1"/>
  <c r="N156" i="26"/>
  <c r="N165" i="26" s="1"/>
  <c r="N36" i="26"/>
  <c r="N39" i="26" s="1"/>
  <c r="N42" i="26" s="1"/>
  <c r="N14" i="26"/>
  <c r="N101" i="26" s="1"/>
  <c r="H14" i="25"/>
  <c r="N9" i="25"/>
  <c r="C14" i="25"/>
  <c r="N13" i="25"/>
  <c r="B26" i="25"/>
  <c r="N18" i="25"/>
  <c r="N26" i="25" s="1"/>
  <c r="H36" i="25"/>
  <c r="H39" i="25" s="1"/>
  <c r="H42" i="25" s="1"/>
  <c r="N33" i="25"/>
  <c r="B36" i="25"/>
  <c r="B39" i="25" s="1"/>
  <c r="B42" i="25" s="1"/>
  <c r="N34" i="25"/>
  <c r="B49" i="25"/>
  <c r="N47" i="25"/>
  <c r="C101" i="25"/>
  <c r="D101" i="25"/>
  <c r="E101" i="25"/>
  <c r="F101" i="25"/>
  <c r="H101" i="25"/>
  <c r="I101" i="25"/>
  <c r="J101" i="25"/>
  <c r="K101" i="25"/>
  <c r="L101" i="25"/>
  <c r="M101" i="25"/>
  <c r="J142" i="25"/>
  <c r="N130" i="25"/>
  <c r="N142" i="25" s="1"/>
  <c r="B150" i="25"/>
  <c r="B152" i="25" s="1"/>
  <c r="N147" i="25"/>
  <c r="N150" i="25" s="1"/>
  <c r="N152" i="25" s="1"/>
  <c r="C152" i="25"/>
  <c r="D152" i="25"/>
  <c r="E152" i="25"/>
  <c r="F152" i="25"/>
  <c r="J152" i="25"/>
  <c r="K152" i="25"/>
  <c r="L152" i="25"/>
  <c r="M152" i="25"/>
  <c r="G152" i="25"/>
  <c r="H152" i="25"/>
  <c r="I152" i="25"/>
  <c r="B156" i="25"/>
  <c r="N154" i="25"/>
  <c r="C156" i="25"/>
  <c r="C165" i="25" s="1"/>
  <c r="D156" i="25"/>
  <c r="D165" i="25" s="1"/>
  <c r="E156" i="25"/>
  <c r="E165" i="25" s="1"/>
  <c r="G156" i="25"/>
  <c r="G165" i="25" s="1"/>
  <c r="H156" i="25"/>
  <c r="H165" i="25" s="1"/>
  <c r="I156" i="25"/>
  <c r="I165" i="25" s="1"/>
  <c r="J156" i="25"/>
  <c r="J165" i="25" s="1"/>
  <c r="K156" i="25"/>
  <c r="K165" i="25" s="1"/>
  <c r="L156" i="25"/>
  <c r="L165" i="25" s="1"/>
  <c r="F156" i="25"/>
  <c r="F165" i="25" s="1"/>
  <c r="M156" i="25"/>
  <c r="M165" i="25" s="1"/>
  <c r="C183" i="25"/>
  <c r="N178" i="25"/>
  <c r="B183" i="25"/>
  <c r="N180" i="25"/>
  <c r="B196" i="25"/>
  <c r="N191" i="25"/>
  <c r="N196" i="25" s="1"/>
  <c r="N214" i="25"/>
  <c r="N224" i="25"/>
  <c r="N201" i="3"/>
  <c r="N261" i="26" l="1"/>
  <c r="N183" i="25"/>
  <c r="N156" i="25"/>
  <c r="N36" i="25"/>
  <c r="N39" i="25" s="1"/>
  <c r="N42" i="25" s="1"/>
  <c r="N14" i="25"/>
  <c r="F68" i="3"/>
  <c r="N138" i="3" l="1"/>
  <c r="N92" i="3" l="1"/>
  <c r="N93" i="3"/>
  <c r="N20" i="3" l="1"/>
  <c r="N95" i="3"/>
  <c r="N94" i="3" l="1"/>
  <c r="N35" i="3"/>
  <c r="N261" i="3"/>
  <c r="N260" i="3"/>
  <c r="N246" i="3"/>
  <c r="N239" i="3"/>
  <c r="N236" i="3"/>
  <c r="N232" i="3"/>
  <c r="O230" i="12"/>
  <c r="O228" i="20"/>
  <c r="N227" i="3"/>
  <c r="N226" i="3"/>
  <c r="O226" i="3"/>
  <c r="N224" i="3"/>
  <c r="N223" i="3"/>
  <c r="N196" i="3"/>
  <c r="N195" i="3"/>
  <c r="N194" i="3"/>
  <c r="N19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N183" i="3" s="1"/>
  <c r="N182" i="3"/>
  <c r="N181" i="3"/>
  <c r="N180" i="3"/>
  <c r="M179" i="3"/>
  <c r="L179" i="3"/>
  <c r="K179" i="3"/>
  <c r="J179" i="3"/>
  <c r="I179" i="3"/>
  <c r="H179" i="3"/>
  <c r="G179" i="3"/>
  <c r="F179" i="3"/>
  <c r="E179" i="3"/>
  <c r="D179" i="3"/>
  <c r="C179" i="3"/>
  <c r="N179" i="3" s="1"/>
  <c r="N178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N175" i="3" s="1"/>
  <c r="M174" i="3"/>
  <c r="L174" i="3"/>
  <c r="K174" i="3"/>
  <c r="J174" i="3"/>
  <c r="I174" i="3"/>
  <c r="H174" i="3"/>
  <c r="G174" i="3"/>
  <c r="F174" i="3"/>
  <c r="E174" i="3"/>
  <c r="D174" i="3"/>
  <c r="C174" i="3"/>
  <c r="B174" i="3"/>
  <c r="N174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N173" i="3" s="1"/>
  <c r="B172" i="3"/>
  <c r="N142" i="3" l="1"/>
  <c r="O142" i="3" s="1"/>
  <c r="N141" i="3"/>
  <c r="O141" i="3" s="1"/>
  <c r="O138" i="3"/>
  <c r="N124" i="3" l="1"/>
  <c r="N125" i="3"/>
  <c r="O122" i="24" l="1"/>
  <c r="O123" i="24"/>
  <c r="O125" i="24"/>
  <c r="C144" i="24"/>
  <c r="D144" i="24"/>
  <c r="E144" i="24"/>
  <c r="F144" i="24"/>
  <c r="G144" i="24"/>
  <c r="H144" i="24"/>
  <c r="I144" i="24"/>
  <c r="J144" i="24"/>
  <c r="K144" i="24"/>
  <c r="L144" i="24"/>
  <c r="M144" i="24"/>
  <c r="N144" i="24"/>
  <c r="O144" i="24"/>
  <c r="C152" i="24"/>
  <c r="D152" i="24"/>
  <c r="E152" i="24"/>
  <c r="F152" i="24"/>
  <c r="G152" i="24"/>
  <c r="H152" i="24"/>
  <c r="I152" i="24"/>
  <c r="J152" i="24"/>
  <c r="K152" i="24"/>
  <c r="L152" i="24"/>
  <c r="M152" i="24"/>
  <c r="N152" i="24"/>
  <c r="O152" i="24"/>
  <c r="O154" i="24" s="1"/>
  <c r="O158" i="24" s="1"/>
  <c r="C154" i="24"/>
  <c r="C158" i="24" s="1"/>
  <c r="C167" i="24" s="1"/>
  <c r="D154" i="24"/>
  <c r="D158" i="24" s="1"/>
  <c r="D167" i="24" s="1"/>
  <c r="E154" i="24"/>
  <c r="F154" i="24"/>
  <c r="G154" i="24"/>
  <c r="H154" i="24"/>
  <c r="I154" i="24"/>
  <c r="I158" i="24" s="1"/>
  <c r="I167" i="24" s="1"/>
  <c r="J154" i="24"/>
  <c r="K154" i="24"/>
  <c r="K158" i="24" s="1"/>
  <c r="K167" i="24" s="1"/>
  <c r="L154" i="24"/>
  <c r="L158" i="24" s="1"/>
  <c r="L167" i="24" s="1"/>
  <c r="M154" i="24"/>
  <c r="M158" i="24" s="1"/>
  <c r="M167" i="24" s="1"/>
  <c r="N154" i="24"/>
  <c r="E158" i="24"/>
  <c r="E167" i="24" s="1"/>
  <c r="F158" i="24"/>
  <c r="F167" i="24" s="1"/>
  <c r="G158" i="24"/>
  <c r="G167" i="24" s="1"/>
  <c r="H158" i="24"/>
  <c r="J158" i="24"/>
  <c r="O163" i="24"/>
  <c r="H167" i="24"/>
  <c r="J167" i="24"/>
  <c r="O173" i="24"/>
  <c r="O174" i="24"/>
  <c r="O175" i="24"/>
  <c r="O176" i="24"/>
  <c r="O179" i="24"/>
  <c r="O180" i="24"/>
  <c r="O181" i="24"/>
  <c r="O182" i="24"/>
  <c r="O184" i="24"/>
  <c r="C185" i="24"/>
  <c r="C190" i="24" s="1"/>
  <c r="D185" i="24"/>
  <c r="E185" i="24"/>
  <c r="F185" i="24"/>
  <c r="G185" i="24"/>
  <c r="G190" i="24" s="1"/>
  <c r="H185" i="24"/>
  <c r="H190" i="24" s="1"/>
  <c r="I185" i="24"/>
  <c r="J185" i="24"/>
  <c r="J190" i="24" s="1"/>
  <c r="K185" i="24"/>
  <c r="K190" i="24" s="1"/>
  <c r="L185" i="24"/>
  <c r="M185" i="24"/>
  <c r="N185" i="24"/>
  <c r="N190" i="24" s="1"/>
  <c r="O187" i="24"/>
  <c r="O188" i="24"/>
  <c r="D190" i="24"/>
  <c r="E190" i="24"/>
  <c r="F190" i="24"/>
  <c r="I190" i="24"/>
  <c r="L190" i="24"/>
  <c r="M190" i="24"/>
  <c r="O194" i="24"/>
  <c r="O195" i="24"/>
  <c r="O196" i="24"/>
  <c r="O197" i="24"/>
  <c r="C198" i="24"/>
  <c r="D198" i="24"/>
  <c r="E198" i="24"/>
  <c r="F198" i="24"/>
  <c r="G198" i="24"/>
  <c r="H198" i="24"/>
  <c r="I198" i="24"/>
  <c r="J198" i="24"/>
  <c r="K198" i="24"/>
  <c r="L198" i="24"/>
  <c r="M198" i="24"/>
  <c r="N198" i="24"/>
  <c r="O202" i="24"/>
  <c r="O203" i="24"/>
  <c r="O204" i="24"/>
  <c r="O206" i="24"/>
  <c r="C207" i="24"/>
  <c r="D207" i="24"/>
  <c r="E207" i="24"/>
  <c r="F207" i="24"/>
  <c r="G207" i="24"/>
  <c r="H207" i="24"/>
  <c r="I207" i="24"/>
  <c r="J207" i="24"/>
  <c r="K207" i="24"/>
  <c r="L207" i="24"/>
  <c r="M207" i="24"/>
  <c r="N207" i="24"/>
  <c r="O210" i="24"/>
  <c r="O211" i="24"/>
  <c r="O214" i="24"/>
  <c r="C219" i="24"/>
  <c r="D219" i="24"/>
  <c r="E219" i="24"/>
  <c r="F219" i="24"/>
  <c r="G219" i="24"/>
  <c r="H219" i="24"/>
  <c r="I219" i="24"/>
  <c r="I220" i="24" s="1"/>
  <c r="J219" i="24"/>
  <c r="J220" i="24" s="1"/>
  <c r="K219" i="24"/>
  <c r="K220" i="24" s="1"/>
  <c r="L219" i="24"/>
  <c r="M219" i="24"/>
  <c r="N219" i="24"/>
  <c r="N220" i="24" s="1"/>
  <c r="O219" i="24"/>
  <c r="C220" i="24"/>
  <c r="D220" i="24"/>
  <c r="E220" i="24"/>
  <c r="F220" i="24"/>
  <c r="G220" i="24"/>
  <c r="H220" i="24"/>
  <c r="L220" i="24"/>
  <c r="M220" i="24"/>
  <c r="O229" i="24"/>
  <c r="O234" i="24"/>
  <c r="O239" i="24"/>
  <c r="C240" i="24"/>
  <c r="D240" i="24"/>
  <c r="D241" i="24" s="1"/>
  <c r="D246" i="24" s="1"/>
  <c r="E240" i="24"/>
  <c r="E241" i="24" s="1"/>
  <c r="E246" i="24" s="1"/>
  <c r="F240" i="24"/>
  <c r="G240" i="24"/>
  <c r="K240" i="24"/>
  <c r="L240" i="24"/>
  <c r="M240" i="24"/>
  <c r="N240" i="24"/>
  <c r="F241" i="24"/>
  <c r="G241" i="24"/>
  <c r="G246" i="24" s="1"/>
  <c r="H241" i="24"/>
  <c r="H246" i="24" s="1"/>
  <c r="I241" i="24"/>
  <c r="I246" i="24" s="1"/>
  <c r="J241" i="24"/>
  <c r="J246" i="24" s="1"/>
  <c r="K241" i="24"/>
  <c r="K246" i="24" s="1"/>
  <c r="L241" i="24"/>
  <c r="L246" i="24" s="1"/>
  <c r="M241" i="24"/>
  <c r="M246" i="24" s="1"/>
  <c r="N241" i="24"/>
  <c r="N246" i="24" s="1"/>
  <c r="O242" i="24"/>
  <c r="O243" i="24"/>
  <c r="O244" i="24"/>
  <c r="O245" i="24"/>
  <c r="F246" i="24"/>
  <c r="C251" i="24"/>
  <c r="D251" i="24"/>
  <c r="E251" i="24"/>
  <c r="F251" i="24"/>
  <c r="G251" i="24"/>
  <c r="H251" i="24"/>
  <c r="I251" i="24"/>
  <c r="J251" i="24"/>
  <c r="K251" i="24"/>
  <c r="L251" i="24"/>
  <c r="M251" i="24"/>
  <c r="N251" i="24"/>
  <c r="O251" i="24"/>
  <c r="C258" i="24"/>
  <c r="D258" i="24"/>
  <c r="E258" i="24"/>
  <c r="F258" i="24"/>
  <c r="G258" i="24"/>
  <c r="H258" i="24"/>
  <c r="I258" i="24"/>
  <c r="J258" i="24"/>
  <c r="K258" i="24"/>
  <c r="L258" i="24"/>
  <c r="M258" i="24"/>
  <c r="N258" i="24"/>
  <c r="O258" i="24"/>
  <c r="C119" i="24"/>
  <c r="D119" i="24"/>
  <c r="E119" i="24"/>
  <c r="F119" i="24"/>
  <c r="G119" i="24"/>
  <c r="H119" i="24"/>
  <c r="I119" i="24"/>
  <c r="J119" i="24"/>
  <c r="K119" i="24"/>
  <c r="L119" i="24"/>
  <c r="M119" i="24"/>
  <c r="N119" i="24"/>
  <c r="O119" i="24"/>
  <c r="C111" i="24"/>
  <c r="D111" i="24"/>
  <c r="E111" i="24"/>
  <c r="F111" i="24"/>
  <c r="G111" i="24"/>
  <c r="H111" i="24"/>
  <c r="I111" i="24"/>
  <c r="J111" i="24"/>
  <c r="K111" i="24"/>
  <c r="L111" i="24"/>
  <c r="M111" i="24"/>
  <c r="N111" i="24"/>
  <c r="O111" i="24"/>
  <c r="C101" i="24"/>
  <c r="D101" i="24"/>
  <c r="E101" i="24"/>
  <c r="F101" i="24"/>
  <c r="G101" i="24"/>
  <c r="H101" i="24"/>
  <c r="I101" i="24"/>
  <c r="J101" i="24"/>
  <c r="K101" i="24"/>
  <c r="L101" i="24"/>
  <c r="M101" i="24"/>
  <c r="N101" i="24"/>
  <c r="O101" i="24"/>
  <c r="C84" i="24"/>
  <c r="D84" i="24"/>
  <c r="E84" i="24"/>
  <c r="F84" i="24"/>
  <c r="G84" i="24"/>
  <c r="H84" i="24"/>
  <c r="I84" i="24"/>
  <c r="J84" i="24"/>
  <c r="K84" i="24"/>
  <c r="L84" i="24"/>
  <c r="M84" i="24"/>
  <c r="N84" i="24"/>
  <c r="O84" i="24"/>
  <c r="C89" i="24"/>
  <c r="D89" i="24"/>
  <c r="E89" i="24"/>
  <c r="F89" i="24"/>
  <c r="G89" i="24"/>
  <c r="H89" i="24"/>
  <c r="I89" i="24"/>
  <c r="J89" i="24"/>
  <c r="K89" i="24"/>
  <c r="L89" i="24"/>
  <c r="M89" i="24"/>
  <c r="N89" i="24"/>
  <c r="O89" i="24"/>
  <c r="C75" i="24"/>
  <c r="D75" i="24"/>
  <c r="E75" i="24"/>
  <c r="F75" i="24"/>
  <c r="G75" i="24"/>
  <c r="H75" i="24"/>
  <c r="I75" i="24"/>
  <c r="J75" i="24"/>
  <c r="K75" i="24"/>
  <c r="L75" i="24"/>
  <c r="M75" i="24"/>
  <c r="N75" i="24"/>
  <c r="O75" i="24"/>
  <c r="C68" i="24"/>
  <c r="D68" i="24"/>
  <c r="E68" i="24"/>
  <c r="F68" i="24"/>
  <c r="G68" i="24"/>
  <c r="H68" i="24"/>
  <c r="I68" i="24"/>
  <c r="J68" i="24"/>
  <c r="K68" i="24"/>
  <c r="L68" i="24"/>
  <c r="M68" i="24"/>
  <c r="N68" i="24"/>
  <c r="O68" i="24"/>
  <c r="C62" i="24"/>
  <c r="D62" i="24"/>
  <c r="E62" i="24"/>
  <c r="F62" i="24"/>
  <c r="G62" i="24"/>
  <c r="H62" i="24"/>
  <c r="I62" i="24"/>
  <c r="J62" i="24"/>
  <c r="K62" i="24"/>
  <c r="L62" i="24"/>
  <c r="M62" i="24"/>
  <c r="N62" i="24"/>
  <c r="O62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C49" i="24"/>
  <c r="D49" i="24"/>
  <c r="E49" i="24"/>
  <c r="F49" i="24"/>
  <c r="G49" i="24"/>
  <c r="H49" i="24"/>
  <c r="I49" i="24"/>
  <c r="J49" i="24"/>
  <c r="K49" i="24"/>
  <c r="L49" i="24"/>
  <c r="M49" i="24"/>
  <c r="N49" i="24"/>
  <c r="O49" i="24"/>
  <c r="O33" i="24"/>
  <c r="O34" i="24"/>
  <c r="O35" i="24"/>
  <c r="C36" i="24"/>
  <c r="C39" i="24" s="1"/>
  <c r="C42" i="24" s="1"/>
  <c r="D36" i="24"/>
  <c r="D39" i="24" s="1"/>
  <c r="D42" i="24" s="1"/>
  <c r="E36" i="24"/>
  <c r="F36" i="24"/>
  <c r="G36" i="24"/>
  <c r="H36" i="24"/>
  <c r="I36" i="24"/>
  <c r="I39" i="24" s="1"/>
  <c r="I42" i="24" s="1"/>
  <c r="J36" i="24"/>
  <c r="K36" i="24"/>
  <c r="K39" i="24" s="1"/>
  <c r="K42" i="24" s="1"/>
  <c r="L36" i="24"/>
  <c r="L39" i="24" s="1"/>
  <c r="L42" i="24" s="1"/>
  <c r="M36" i="24"/>
  <c r="M39" i="24" s="1"/>
  <c r="M42" i="24" s="1"/>
  <c r="N36" i="24"/>
  <c r="E39" i="24"/>
  <c r="E42" i="24" s="1"/>
  <c r="F39" i="24"/>
  <c r="F42" i="24" s="1"/>
  <c r="G39" i="24"/>
  <c r="G42" i="24" s="1"/>
  <c r="H39" i="24"/>
  <c r="J39" i="24"/>
  <c r="N39" i="24"/>
  <c r="N42" i="24" s="1"/>
  <c r="H42" i="24"/>
  <c r="J42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O36" i="24" l="1"/>
  <c r="O39" i="24" s="1"/>
  <c r="O42" i="24" s="1"/>
  <c r="O103" i="24" s="1"/>
  <c r="N103" i="24"/>
  <c r="H103" i="24"/>
  <c r="G103" i="24"/>
  <c r="F103" i="24"/>
  <c r="J103" i="24"/>
  <c r="E103" i="24"/>
  <c r="C103" i="24"/>
  <c r="M262" i="24"/>
  <c r="K262" i="24"/>
  <c r="E262" i="24"/>
  <c r="O240" i="24"/>
  <c r="O207" i="24"/>
  <c r="O220" i="24" s="1"/>
  <c r="O198" i="24"/>
  <c r="O185" i="24"/>
  <c r="O167" i="24"/>
  <c r="N158" i="24"/>
  <c r="N167" i="24" s="1"/>
  <c r="L262" i="24"/>
  <c r="I262" i="24"/>
  <c r="I103" i="24"/>
  <c r="N262" i="24"/>
  <c r="D262" i="24"/>
  <c r="F262" i="24"/>
  <c r="M103" i="24"/>
  <c r="D103" i="24"/>
  <c r="L103" i="24"/>
  <c r="J262" i="24"/>
  <c r="O190" i="24"/>
  <c r="O241" i="24"/>
  <c r="O246" i="24" s="1"/>
  <c r="O262" i="24" s="1"/>
  <c r="K103" i="24"/>
  <c r="G262" i="24"/>
  <c r="H262" i="24"/>
  <c r="C241" i="24"/>
  <c r="C246" i="24" s="1"/>
  <c r="C262" i="24" s="1"/>
  <c r="O244" i="23"/>
  <c r="N257" i="23"/>
  <c r="H257" i="23"/>
  <c r="G257" i="23"/>
  <c r="O256" i="23"/>
  <c r="O255" i="23"/>
  <c r="M253" i="23"/>
  <c r="M257" i="23" s="1"/>
  <c r="L253" i="23"/>
  <c r="L257" i="23" s="1"/>
  <c r="K253" i="23"/>
  <c r="K257" i="23" s="1"/>
  <c r="J253" i="23"/>
  <c r="J257" i="23" s="1"/>
  <c r="I253" i="23"/>
  <c r="I257" i="23" s="1"/>
  <c r="F253" i="23"/>
  <c r="F257" i="23" s="1"/>
  <c r="E253" i="23"/>
  <c r="E257" i="23" s="1"/>
  <c r="D253" i="23"/>
  <c r="D257" i="23" s="1"/>
  <c r="C253" i="23"/>
  <c r="N250" i="23"/>
  <c r="M250" i="23"/>
  <c r="L250" i="23"/>
  <c r="K250" i="23"/>
  <c r="J250" i="23"/>
  <c r="I250" i="23"/>
  <c r="H250" i="23"/>
  <c r="G250" i="23"/>
  <c r="F250" i="23"/>
  <c r="E250" i="23"/>
  <c r="D250" i="23"/>
  <c r="C250" i="23"/>
  <c r="O248" i="23"/>
  <c r="O250" i="23" s="1"/>
  <c r="O243" i="23"/>
  <c r="O242" i="23"/>
  <c r="O241" i="23"/>
  <c r="N240" i="23"/>
  <c r="N245" i="23" s="1"/>
  <c r="M240" i="23"/>
  <c r="M245" i="23" s="1"/>
  <c r="L240" i="23"/>
  <c r="L245" i="23" s="1"/>
  <c r="K240" i="23"/>
  <c r="K245" i="23" s="1"/>
  <c r="J240" i="23"/>
  <c r="J245" i="23" s="1"/>
  <c r="I240" i="23"/>
  <c r="I245" i="23" s="1"/>
  <c r="H240" i="23"/>
  <c r="H245" i="23" s="1"/>
  <c r="G240" i="23"/>
  <c r="G245" i="23" s="1"/>
  <c r="F240" i="23"/>
  <c r="F245" i="23" s="1"/>
  <c r="E240" i="23"/>
  <c r="E245" i="23" s="1"/>
  <c r="D240" i="23"/>
  <c r="D245" i="23" s="1"/>
  <c r="C240" i="23"/>
  <c r="C245" i="23" s="1"/>
  <c r="O234" i="23"/>
  <c r="O232" i="23"/>
  <c r="O231" i="23"/>
  <c r="O240" i="23" s="1"/>
  <c r="O245" i="23" s="1"/>
  <c r="O219" i="23"/>
  <c r="N219" i="23"/>
  <c r="M219" i="23"/>
  <c r="L219" i="23"/>
  <c r="K219" i="23"/>
  <c r="J219" i="23"/>
  <c r="I219" i="23"/>
  <c r="H219" i="23"/>
  <c r="G219" i="23"/>
  <c r="F219" i="23"/>
  <c r="E219" i="23"/>
  <c r="D219" i="23"/>
  <c r="C219" i="23"/>
  <c r="O214" i="23"/>
  <c r="O211" i="23"/>
  <c r="O210" i="23"/>
  <c r="N207" i="23"/>
  <c r="M207" i="23"/>
  <c r="L207" i="23"/>
  <c r="K207" i="23"/>
  <c r="J207" i="23"/>
  <c r="I207" i="23"/>
  <c r="H207" i="23"/>
  <c r="G207" i="23"/>
  <c r="F207" i="23"/>
  <c r="E207" i="23"/>
  <c r="D207" i="23"/>
  <c r="C207" i="23"/>
  <c r="O206" i="23"/>
  <c r="O205" i="23"/>
  <c r="O204" i="23"/>
  <c r="O203" i="23"/>
  <c r="O202" i="23"/>
  <c r="O207" i="23" s="1"/>
  <c r="N198" i="23"/>
  <c r="M198" i="23"/>
  <c r="L198" i="23"/>
  <c r="K198" i="23"/>
  <c r="J198" i="23"/>
  <c r="I198" i="23"/>
  <c r="H198" i="23"/>
  <c r="G198" i="23"/>
  <c r="F198" i="23"/>
  <c r="E198" i="23"/>
  <c r="D198" i="23"/>
  <c r="C198" i="23"/>
  <c r="O197" i="23"/>
  <c r="O196" i="23"/>
  <c r="O195" i="23"/>
  <c r="O194" i="23"/>
  <c r="O198" i="23" s="1"/>
  <c r="O188" i="23"/>
  <c r="O187" i="23"/>
  <c r="N185" i="23"/>
  <c r="N190" i="23" s="1"/>
  <c r="M185" i="23"/>
  <c r="M190" i="23" s="1"/>
  <c r="L185" i="23"/>
  <c r="L190" i="23" s="1"/>
  <c r="K185" i="23"/>
  <c r="K190" i="23" s="1"/>
  <c r="J185" i="23"/>
  <c r="J190" i="23" s="1"/>
  <c r="I185" i="23"/>
  <c r="I190" i="23" s="1"/>
  <c r="H185" i="23"/>
  <c r="H190" i="23" s="1"/>
  <c r="G185" i="23"/>
  <c r="G190" i="23" s="1"/>
  <c r="F185" i="23"/>
  <c r="F190" i="23" s="1"/>
  <c r="E185" i="23"/>
  <c r="E190" i="23" s="1"/>
  <c r="D185" i="23"/>
  <c r="D190" i="23" s="1"/>
  <c r="C185" i="23"/>
  <c r="C190" i="23" s="1"/>
  <c r="O184" i="23"/>
  <c r="O182" i="23"/>
  <c r="O181" i="23"/>
  <c r="O180" i="23"/>
  <c r="O179" i="23"/>
  <c r="O185" i="23" s="1"/>
  <c r="O176" i="23"/>
  <c r="O175" i="23"/>
  <c r="O174" i="23"/>
  <c r="O173" i="23"/>
  <c r="O190" i="23" s="1"/>
  <c r="O163" i="23"/>
  <c r="O156" i="23"/>
  <c r="O152" i="23"/>
  <c r="O154" i="23" s="1"/>
  <c r="N152" i="23"/>
  <c r="N154" i="23" s="1"/>
  <c r="M152" i="23"/>
  <c r="M154" i="23" s="1"/>
  <c r="L152" i="23"/>
  <c r="L154" i="23" s="1"/>
  <c r="K152" i="23"/>
  <c r="K154" i="23" s="1"/>
  <c r="J152" i="23"/>
  <c r="J154" i="23" s="1"/>
  <c r="I152" i="23"/>
  <c r="I154" i="23" s="1"/>
  <c r="H152" i="23"/>
  <c r="H154" i="23" s="1"/>
  <c r="G152" i="23"/>
  <c r="G154" i="23" s="1"/>
  <c r="F152" i="23"/>
  <c r="F154" i="23" s="1"/>
  <c r="E152" i="23"/>
  <c r="E154" i="23" s="1"/>
  <c r="D152" i="23"/>
  <c r="D154" i="23" s="1"/>
  <c r="C152" i="23"/>
  <c r="C154" i="23" s="1"/>
  <c r="N144" i="23"/>
  <c r="M144" i="23"/>
  <c r="L144" i="23"/>
  <c r="K144" i="23"/>
  <c r="J144" i="23"/>
  <c r="I144" i="23"/>
  <c r="H144" i="23"/>
  <c r="G144" i="23"/>
  <c r="F144" i="23"/>
  <c r="E144" i="23"/>
  <c r="D144" i="23"/>
  <c r="C144" i="23"/>
  <c r="O134" i="23"/>
  <c r="O133" i="23"/>
  <c r="O144" i="23" s="1"/>
  <c r="O125" i="23"/>
  <c r="O123" i="23"/>
  <c r="O122" i="23"/>
  <c r="O119" i="23"/>
  <c r="N119" i="23"/>
  <c r="M119" i="23"/>
  <c r="L119" i="23"/>
  <c r="K119" i="23"/>
  <c r="J119" i="23"/>
  <c r="I119" i="23"/>
  <c r="H119" i="23"/>
  <c r="G119" i="23"/>
  <c r="F119" i="23"/>
  <c r="E119" i="23"/>
  <c r="D119" i="23"/>
  <c r="C119" i="23"/>
  <c r="O111" i="23"/>
  <c r="N111" i="23"/>
  <c r="M111" i="23"/>
  <c r="L111" i="23"/>
  <c r="K111" i="23"/>
  <c r="J111" i="23"/>
  <c r="I111" i="23"/>
  <c r="H111" i="23"/>
  <c r="G111" i="23"/>
  <c r="F111" i="23"/>
  <c r="E111" i="23"/>
  <c r="D111" i="23"/>
  <c r="C111" i="23"/>
  <c r="O101" i="23"/>
  <c r="N101" i="23"/>
  <c r="M101" i="23"/>
  <c r="L101" i="23"/>
  <c r="K101" i="23"/>
  <c r="J101" i="23"/>
  <c r="I101" i="23"/>
  <c r="H101" i="23"/>
  <c r="G101" i="23"/>
  <c r="F101" i="23"/>
  <c r="E101" i="23"/>
  <c r="D101" i="23"/>
  <c r="C101" i="23"/>
  <c r="O89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O84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O75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O68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O36" i="23"/>
  <c r="O39" i="23" s="1"/>
  <c r="O42" i="23" s="1"/>
  <c r="N36" i="23"/>
  <c r="N39" i="23" s="1"/>
  <c r="N42" i="23" s="1"/>
  <c r="M36" i="23"/>
  <c r="M39" i="23" s="1"/>
  <c r="M42" i="23" s="1"/>
  <c r="L36" i="23"/>
  <c r="L39" i="23" s="1"/>
  <c r="L42" i="23" s="1"/>
  <c r="K36" i="23"/>
  <c r="K39" i="23" s="1"/>
  <c r="K42" i="23" s="1"/>
  <c r="J36" i="23"/>
  <c r="J39" i="23" s="1"/>
  <c r="J42" i="23" s="1"/>
  <c r="I36" i="23"/>
  <c r="I39" i="23" s="1"/>
  <c r="I42" i="23" s="1"/>
  <c r="H36" i="23"/>
  <c r="H39" i="23" s="1"/>
  <c r="H42" i="23" s="1"/>
  <c r="G36" i="23"/>
  <c r="G39" i="23" s="1"/>
  <c r="G42" i="23" s="1"/>
  <c r="F36" i="23"/>
  <c r="F39" i="23" s="1"/>
  <c r="F42" i="23" s="1"/>
  <c r="E36" i="23"/>
  <c r="E39" i="23" s="1"/>
  <c r="E42" i="23" s="1"/>
  <c r="D36" i="23"/>
  <c r="D39" i="23" s="1"/>
  <c r="D42" i="23" s="1"/>
  <c r="C36" i="23"/>
  <c r="C39" i="23" s="1"/>
  <c r="C42" i="23" s="1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O11" i="23"/>
  <c r="O13" i="23" s="1"/>
  <c r="C103" i="23" l="1"/>
  <c r="D103" i="23"/>
  <c r="E103" i="23"/>
  <c r="F103" i="23"/>
  <c r="G103" i="23"/>
  <c r="H103" i="23"/>
  <c r="I103" i="23"/>
  <c r="J103" i="23"/>
  <c r="K103" i="23"/>
  <c r="L103" i="23"/>
  <c r="M103" i="23"/>
  <c r="N103" i="23"/>
  <c r="O103" i="23"/>
  <c r="C158" i="23"/>
  <c r="C167" i="23" s="1"/>
  <c r="D158" i="23"/>
  <c r="D167" i="23" s="1"/>
  <c r="E158" i="23"/>
  <c r="E167" i="23" s="1"/>
  <c r="F158" i="23"/>
  <c r="F167" i="23" s="1"/>
  <c r="G158" i="23"/>
  <c r="G167" i="23" s="1"/>
  <c r="H158" i="23"/>
  <c r="H167" i="23" s="1"/>
  <c r="I158" i="23"/>
  <c r="I167" i="23" s="1"/>
  <c r="J158" i="23"/>
  <c r="J167" i="23" s="1"/>
  <c r="K158" i="23"/>
  <c r="K167" i="23" s="1"/>
  <c r="L158" i="23"/>
  <c r="L167" i="23" s="1"/>
  <c r="M158" i="23"/>
  <c r="M167" i="23" s="1"/>
  <c r="N158" i="23"/>
  <c r="N167" i="23" s="1"/>
  <c r="O158" i="23"/>
  <c r="O167" i="23" s="1"/>
  <c r="C220" i="23"/>
  <c r="D220" i="23"/>
  <c r="E220" i="23"/>
  <c r="F220" i="23"/>
  <c r="G220" i="23"/>
  <c r="H220" i="23"/>
  <c r="I220" i="23"/>
  <c r="J220" i="23"/>
  <c r="K220" i="23"/>
  <c r="L220" i="23"/>
  <c r="M220" i="23"/>
  <c r="N220" i="23"/>
  <c r="O220" i="23"/>
  <c r="C257" i="23"/>
  <c r="C261" i="23" s="1"/>
  <c r="O253" i="23"/>
  <c r="O257" i="23" s="1"/>
  <c r="O261" i="23" s="1"/>
  <c r="O263" i="23" s="1"/>
  <c r="D261" i="23"/>
  <c r="E261" i="23"/>
  <c r="F261" i="23"/>
  <c r="I261" i="23"/>
  <c r="J261" i="23"/>
  <c r="K261" i="23"/>
  <c r="L261" i="23"/>
  <c r="M261" i="23"/>
  <c r="G261" i="23"/>
  <c r="H261" i="23"/>
  <c r="N261" i="23"/>
  <c r="O244" i="16"/>
  <c r="O211" i="17" l="1"/>
  <c r="O256" i="17"/>
  <c r="O238" i="17" l="1"/>
  <c r="O248" i="22"/>
  <c r="O257" i="22"/>
  <c r="N257" i="22"/>
  <c r="M257" i="22"/>
  <c r="L257" i="22"/>
  <c r="K257" i="22"/>
  <c r="J257" i="22"/>
  <c r="I257" i="22"/>
  <c r="H257" i="22"/>
  <c r="G257" i="22"/>
  <c r="F257" i="22"/>
  <c r="E257" i="22"/>
  <c r="D257" i="22"/>
  <c r="C257" i="22"/>
  <c r="O250" i="22"/>
  <c r="N250" i="22"/>
  <c r="M250" i="22"/>
  <c r="L250" i="22"/>
  <c r="K250" i="22"/>
  <c r="J250" i="22"/>
  <c r="I250" i="22"/>
  <c r="H250" i="22"/>
  <c r="G250" i="22"/>
  <c r="F250" i="22"/>
  <c r="E250" i="22"/>
  <c r="D250" i="22"/>
  <c r="C250" i="22"/>
  <c r="O244" i="22"/>
  <c r="O243" i="22"/>
  <c r="O242" i="22"/>
  <c r="O241" i="22"/>
  <c r="N240" i="22"/>
  <c r="N245" i="22" s="1"/>
  <c r="M240" i="22"/>
  <c r="M245" i="22" s="1"/>
  <c r="L240" i="22"/>
  <c r="L245" i="22" s="1"/>
  <c r="K240" i="22"/>
  <c r="K245" i="22" s="1"/>
  <c r="J240" i="22"/>
  <c r="J245" i="22" s="1"/>
  <c r="I240" i="22"/>
  <c r="I245" i="22" s="1"/>
  <c r="H240" i="22"/>
  <c r="H245" i="22" s="1"/>
  <c r="G240" i="22"/>
  <c r="G245" i="22" s="1"/>
  <c r="F240" i="22"/>
  <c r="F245" i="22" s="1"/>
  <c r="E240" i="22"/>
  <c r="E245" i="22" s="1"/>
  <c r="D240" i="22"/>
  <c r="D245" i="22" s="1"/>
  <c r="C240" i="22"/>
  <c r="C245" i="22" s="1"/>
  <c r="O237" i="22"/>
  <c r="O234" i="22"/>
  <c r="O240" i="22" s="1"/>
  <c r="O245" i="22" s="1"/>
  <c r="O218" i="22"/>
  <c r="N219" i="22"/>
  <c r="M219" i="22"/>
  <c r="L219" i="22"/>
  <c r="K219" i="22"/>
  <c r="J219" i="22"/>
  <c r="I219" i="22"/>
  <c r="H219" i="22"/>
  <c r="G219" i="22"/>
  <c r="F219" i="22"/>
  <c r="E219" i="22"/>
  <c r="D219" i="22"/>
  <c r="O214" i="22"/>
  <c r="O211" i="22"/>
  <c r="O210" i="22"/>
  <c r="N207" i="22"/>
  <c r="M207" i="22"/>
  <c r="L207" i="22"/>
  <c r="K207" i="22"/>
  <c r="J207" i="22"/>
  <c r="I207" i="22"/>
  <c r="H207" i="22"/>
  <c r="G207" i="22"/>
  <c r="F207" i="22"/>
  <c r="E207" i="22"/>
  <c r="D207" i="22"/>
  <c r="C207" i="22"/>
  <c r="O206" i="22"/>
  <c r="O204" i="22"/>
  <c r="O203" i="22"/>
  <c r="O202" i="22"/>
  <c r="O207" i="22" s="1"/>
  <c r="N198" i="22"/>
  <c r="M198" i="22"/>
  <c r="L198" i="22"/>
  <c r="K198" i="22"/>
  <c r="J198" i="22"/>
  <c r="I198" i="22"/>
  <c r="H198" i="22"/>
  <c r="G198" i="22"/>
  <c r="F198" i="22"/>
  <c r="E198" i="22"/>
  <c r="D198" i="22"/>
  <c r="C198" i="22"/>
  <c r="O197" i="22"/>
  <c r="O196" i="22"/>
  <c r="O195" i="22"/>
  <c r="O194" i="22"/>
  <c r="O193" i="22"/>
  <c r="O198" i="22" s="1"/>
  <c r="O188" i="22"/>
  <c r="O187" i="22"/>
  <c r="N185" i="22"/>
  <c r="N190" i="22" s="1"/>
  <c r="M185" i="22"/>
  <c r="M190" i="22" s="1"/>
  <c r="L185" i="22"/>
  <c r="L190" i="22" s="1"/>
  <c r="K185" i="22"/>
  <c r="K190" i="22" s="1"/>
  <c r="J185" i="22"/>
  <c r="J190" i="22" s="1"/>
  <c r="I185" i="22"/>
  <c r="I190" i="22" s="1"/>
  <c r="H185" i="22"/>
  <c r="H190" i="22" s="1"/>
  <c r="G185" i="22"/>
  <c r="G190" i="22" s="1"/>
  <c r="F185" i="22"/>
  <c r="F190" i="22" s="1"/>
  <c r="E185" i="22"/>
  <c r="E190" i="22" s="1"/>
  <c r="D185" i="22"/>
  <c r="D190" i="22" s="1"/>
  <c r="C185" i="22"/>
  <c r="C190" i="22" s="1"/>
  <c r="O184" i="22"/>
  <c r="O182" i="22"/>
  <c r="O181" i="22"/>
  <c r="O180" i="22"/>
  <c r="O179" i="22"/>
  <c r="O185" i="22" s="1"/>
  <c r="O176" i="22"/>
  <c r="O175" i="22"/>
  <c r="O174" i="22"/>
  <c r="O173" i="22"/>
  <c r="O190" i="22" s="1"/>
  <c r="O165" i="22"/>
  <c r="O163" i="22"/>
  <c r="O152" i="22"/>
  <c r="O154" i="22" s="1"/>
  <c r="N152" i="22"/>
  <c r="N154" i="22" s="1"/>
  <c r="M152" i="22"/>
  <c r="M154" i="22" s="1"/>
  <c r="L152" i="22"/>
  <c r="L154" i="22" s="1"/>
  <c r="K152" i="22"/>
  <c r="K154" i="22" s="1"/>
  <c r="J152" i="22"/>
  <c r="J154" i="22" s="1"/>
  <c r="I152" i="22"/>
  <c r="I154" i="22" s="1"/>
  <c r="H152" i="22"/>
  <c r="H154" i="22" s="1"/>
  <c r="G152" i="22"/>
  <c r="G154" i="22" s="1"/>
  <c r="F152" i="22"/>
  <c r="F154" i="22" s="1"/>
  <c r="E152" i="22"/>
  <c r="E154" i="22" s="1"/>
  <c r="D152" i="22"/>
  <c r="D154" i="22" s="1"/>
  <c r="C152" i="22"/>
  <c r="C154" i="22" s="1"/>
  <c r="O144" i="22"/>
  <c r="N144" i="22"/>
  <c r="M144" i="22"/>
  <c r="L144" i="22"/>
  <c r="K144" i="22"/>
  <c r="J144" i="22"/>
  <c r="I144" i="22"/>
  <c r="H144" i="22"/>
  <c r="G144" i="22"/>
  <c r="F144" i="22"/>
  <c r="E144" i="22"/>
  <c r="D144" i="22"/>
  <c r="C144" i="22"/>
  <c r="O125" i="22"/>
  <c r="O123" i="22"/>
  <c r="O122" i="22"/>
  <c r="O119" i="22"/>
  <c r="N119" i="22"/>
  <c r="M119" i="22"/>
  <c r="L119" i="22"/>
  <c r="K119" i="22"/>
  <c r="J119" i="22"/>
  <c r="I119" i="22"/>
  <c r="H119" i="22"/>
  <c r="G119" i="22"/>
  <c r="F119" i="22"/>
  <c r="E119" i="22"/>
  <c r="D119" i="22"/>
  <c r="C119" i="22"/>
  <c r="O111" i="22"/>
  <c r="N111" i="22"/>
  <c r="M111" i="22"/>
  <c r="L111" i="22"/>
  <c r="K111" i="22"/>
  <c r="J111" i="22"/>
  <c r="I111" i="22"/>
  <c r="H111" i="22"/>
  <c r="G111" i="22"/>
  <c r="F111" i="22"/>
  <c r="E111" i="22"/>
  <c r="D111" i="22"/>
  <c r="C111" i="22"/>
  <c r="N101" i="22"/>
  <c r="M101" i="22"/>
  <c r="J101" i="22"/>
  <c r="I101" i="22"/>
  <c r="H101" i="22"/>
  <c r="G101" i="22"/>
  <c r="F101" i="22"/>
  <c r="D101" i="22"/>
  <c r="C101" i="22"/>
  <c r="O100" i="22"/>
  <c r="O99" i="22"/>
  <c r="O98" i="22"/>
  <c r="L101" i="22"/>
  <c r="K101" i="22"/>
  <c r="O89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O74" i="22"/>
  <c r="O75" i="22" s="1"/>
  <c r="O68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O36" i="22"/>
  <c r="O39" i="22" s="1"/>
  <c r="O42" i="22" s="1"/>
  <c r="N36" i="22"/>
  <c r="N39" i="22" s="1"/>
  <c r="N42" i="22" s="1"/>
  <c r="M36" i="22"/>
  <c r="M39" i="22" s="1"/>
  <c r="M42" i="22" s="1"/>
  <c r="L36" i="22"/>
  <c r="L39" i="22" s="1"/>
  <c r="L42" i="22" s="1"/>
  <c r="K36" i="22"/>
  <c r="K39" i="22" s="1"/>
  <c r="K42" i="22" s="1"/>
  <c r="J36" i="22"/>
  <c r="J39" i="22" s="1"/>
  <c r="J42" i="22" s="1"/>
  <c r="I36" i="22"/>
  <c r="I39" i="22" s="1"/>
  <c r="I42" i="22" s="1"/>
  <c r="H36" i="22"/>
  <c r="H39" i="22" s="1"/>
  <c r="H42" i="22" s="1"/>
  <c r="G36" i="22"/>
  <c r="G39" i="22" s="1"/>
  <c r="G42" i="22" s="1"/>
  <c r="F36" i="22"/>
  <c r="F39" i="22" s="1"/>
  <c r="F42" i="22" s="1"/>
  <c r="E36" i="22"/>
  <c r="E39" i="22" s="1"/>
  <c r="E42" i="22" s="1"/>
  <c r="D36" i="22"/>
  <c r="D39" i="22" s="1"/>
  <c r="D42" i="22" s="1"/>
  <c r="C36" i="22"/>
  <c r="C39" i="22" s="1"/>
  <c r="C42" i="22" s="1"/>
  <c r="N25" i="22"/>
  <c r="M25" i="22"/>
  <c r="L25" i="22"/>
  <c r="K25" i="22"/>
  <c r="J25" i="22"/>
  <c r="I25" i="22"/>
  <c r="H25" i="22"/>
  <c r="G25" i="22"/>
  <c r="F25" i="22"/>
  <c r="E25" i="22"/>
  <c r="D25" i="22"/>
  <c r="C25" i="22"/>
  <c r="O24" i="22"/>
  <c r="O20" i="22"/>
  <c r="O18" i="22"/>
  <c r="O17" i="22"/>
  <c r="O16" i="22"/>
  <c r="O25" i="22" s="1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O126" i="17"/>
  <c r="E101" i="22" l="1"/>
  <c r="E103" i="22" s="1"/>
  <c r="O95" i="22"/>
  <c r="O101" i="22" s="1"/>
  <c r="O103" i="22" s="1"/>
  <c r="K103" i="22"/>
  <c r="L103" i="22"/>
  <c r="C103" i="22"/>
  <c r="D103" i="22"/>
  <c r="F103" i="22"/>
  <c r="G103" i="22"/>
  <c r="H103" i="22"/>
  <c r="I103" i="22"/>
  <c r="J103" i="22"/>
  <c r="M103" i="22"/>
  <c r="N103" i="22"/>
  <c r="C158" i="22"/>
  <c r="C167" i="22" s="1"/>
  <c r="D158" i="22"/>
  <c r="D167" i="22" s="1"/>
  <c r="E158" i="22"/>
  <c r="E167" i="22" s="1"/>
  <c r="F158" i="22"/>
  <c r="F167" i="22" s="1"/>
  <c r="G158" i="22"/>
  <c r="G167" i="22" s="1"/>
  <c r="H158" i="22"/>
  <c r="H167" i="22" s="1"/>
  <c r="I158" i="22"/>
  <c r="I167" i="22" s="1"/>
  <c r="J158" i="22"/>
  <c r="J167" i="22" s="1"/>
  <c r="K158" i="22"/>
  <c r="K167" i="22" s="1"/>
  <c r="L158" i="22"/>
  <c r="L167" i="22" s="1"/>
  <c r="M158" i="22"/>
  <c r="M167" i="22" s="1"/>
  <c r="N158" i="22"/>
  <c r="N167" i="22" s="1"/>
  <c r="O158" i="22"/>
  <c r="O167" i="22" s="1"/>
  <c r="C219" i="22"/>
  <c r="C220" i="22" s="1"/>
  <c r="O216" i="22"/>
  <c r="O219" i="22" s="1"/>
  <c r="O220" i="22" s="1"/>
  <c r="D220" i="22"/>
  <c r="E220" i="22"/>
  <c r="F220" i="22"/>
  <c r="G220" i="22"/>
  <c r="H220" i="22"/>
  <c r="I220" i="22"/>
  <c r="J220" i="22"/>
  <c r="K220" i="22"/>
  <c r="L220" i="22"/>
  <c r="M220" i="22"/>
  <c r="N220" i="22"/>
  <c r="C261" i="22"/>
  <c r="D261" i="22"/>
  <c r="E261" i="22"/>
  <c r="F261" i="22"/>
  <c r="G261" i="22"/>
  <c r="H261" i="22"/>
  <c r="I261" i="22"/>
  <c r="J261" i="22"/>
  <c r="K261" i="22"/>
  <c r="L261" i="22"/>
  <c r="M261" i="22"/>
  <c r="N261" i="22"/>
  <c r="O261" i="22"/>
  <c r="O229" i="16"/>
  <c r="O239" i="16"/>
  <c r="O35" i="16"/>
  <c r="O165" i="15"/>
  <c r="O232" i="14"/>
  <c r="O263" i="22" l="1"/>
  <c r="O149" i="21"/>
  <c r="O143" i="10" l="1"/>
  <c r="O245" i="16" l="1"/>
  <c r="O244" i="17"/>
  <c r="O237" i="15"/>
  <c r="O244" i="14"/>
  <c r="O244" i="20"/>
  <c r="O244" i="21"/>
  <c r="O244" i="12"/>
  <c r="O245" i="10"/>
  <c r="D218" i="15" l="1"/>
  <c r="C216" i="25" s="1"/>
  <c r="C217" i="25" s="1"/>
  <c r="C218" i="25" s="1"/>
  <c r="E218" i="15"/>
  <c r="D216" i="25" s="1"/>
  <c r="D217" i="25" s="1"/>
  <c r="D218" i="25" s="1"/>
  <c r="F218" i="15"/>
  <c r="E216" i="25" s="1"/>
  <c r="E217" i="25" s="1"/>
  <c r="E218" i="25" s="1"/>
  <c r="G218" i="15"/>
  <c r="F216" i="25" s="1"/>
  <c r="F217" i="25" s="1"/>
  <c r="F218" i="25" s="1"/>
  <c r="H218" i="15"/>
  <c r="G216" i="25" s="1"/>
  <c r="G217" i="25" s="1"/>
  <c r="G218" i="25" s="1"/>
  <c r="I218" i="15"/>
  <c r="H216" i="25" s="1"/>
  <c r="H217" i="25" s="1"/>
  <c r="H218" i="25" s="1"/>
  <c r="J218" i="15"/>
  <c r="I216" i="25" s="1"/>
  <c r="I217" i="25" s="1"/>
  <c r="I218" i="25" s="1"/>
  <c r="K218" i="15"/>
  <c r="J216" i="25" s="1"/>
  <c r="J217" i="25" s="1"/>
  <c r="J218" i="25" s="1"/>
  <c r="L218" i="15"/>
  <c r="K216" i="25" s="1"/>
  <c r="K217" i="25" s="1"/>
  <c r="K218" i="25" s="1"/>
  <c r="M218" i="15"/>
  <c r="L216" i="25" s="1"/>
  <c r="L217" i="25" s="1"/>
  <c r="L218" i="25" s="1"/>
  <c r="N218" i="15"/>
  <c r="M216" i="25" s="1"/>
  <c r="M217" i="25" s="1"/>
  <c r="M218" i="25" s="1"/>
  <c r="C218" i="15"/>
  <c r="D176" i="17"/>
  <c r="E176" i="17"/>
  <c r="F176" i="17"/>
  <c r="G176" i="17"/>
  <c r="H176" i="17"/>
  <c r="I176" i="17"/>
  <c r="J176" i="17"/>
  <c r="K176" i="17"/>
  <c r="L176" i="17"/>
  <c r="M176" i="17"/>
  <c r="N176" i="17"/>
  <c r="C176" i="17"/>
  <c r="O176" i="17" s="1"/>
  <c r="D175" i="17"/>
  <c r="E175" i="17"/>
  <c r="F175" i="17"/>
  <c r="G175" i="17"/>
  <c r="H175" i="17"/>
  <c r="I175" i="17"/>
  <c r="J175" i="17"/>
  <c r="K175" i="17"/>
  <c r="L175" i="17"/>
  <c r="M175" i="17"/>
  <c r="N175" i="17"/>
  <c r="C175" i="17"/>
  <c r="O175" i="17" s="1"/>
  <c r="D174" i="17"/>
  <c r="E174" i="17"/>
  <c r="F174" i="17"/>
  <c r="G174" i="17"/>
  <c r="H174" i="17"/>
  <c r="I174" i="17"/>
  <c r="J174" i="17"/>
  <c r="K174" i="17"/>
  <c r="L174" i="17"/>
  <c r="M174" i="17"/>
  <c r="N174" i="17"/>
  <c r="C174" i="17"/>
  <c r="O174" i="17" s="1"/>
  <c r="O194" i="17"/>
  <c r="O195" i="17"/>
  <c r="O196" i="17"/>
  <c r="O197" i="17"/>
  <c r="O193" i="17"/>
  <c r="D188" i="17"/>
  <c r="C186" i="25" s="1"/>
  <c r="C188" i="25" s="1"/>
  <c r="E188" i="17"/>
  <c r="D186" i="25" s="1"/>
  <c r="D188" i="25" s="1"/>
  <c r="F188" i="17"/>
  <c r="E186" i="25" s="1"/>
  <c r="E188" i="25" s="1"/>
  <c r="G188" i="17"/>
  <c r="F186" i="25" s="1"/>
  <c r="F188" i="25" s="1"/>
  <c r="H188" i="17"/>
  <c r="G186" i="25" s="1"/>
  <c r="G188" i="25" s="1"/>
  <c r="I188" i="17"/>
  <c r="H186" i="25" s="1"/>
  <c r="H188" i="25" s="1"/>
  <c r="J188" i="17"/>
  <c r="I186" i="25" s="1"/>
  <c r="I188" i="25" s="1"/>
  <c r="K188" i="17"/>
  <c r="J186" i="25" s="1"/>
  <c r="J188" i="25" s="1"/>
  <c r="L188" i="17"/>
  <c r="K186" i="25" s="1"/>
  <c r="K188" i="25" s="1"/>
  <c r="M188" i="17"/>
  <c r="L186" i="25" s="1"/>
  <c r="L188" i="25" s="1"/>
  <c r="N188" i="17"/>
  <c r="M186" i="25" s="1"/>
  <c r="M188" i="25" s="1"/>
  <c r="C188" i="17"/>
  <c r="B186" i="25" s="1"/>
  <c r="O187" i="17"/>
  <c r="D184" i="17"/>
  <c r="E184" i="17"/>
  <c r="F184" i="17"/>
  <c r="G184" i="17"/>
  <c r="H184" i="17"/>
  <c r="I184" i="17"/>
  <c r="J184" i="17"/>
  <c r="K184" i="17"/>
  <c r="L184" i="17"/>
  <c r="M184" i="17"/>
  <c r="N184" i="17"/>
  <c r="C184" i="17"/>
  <c r="O184" i="17" s="1"/>
  <c r="I183" i="17"/>
  <c r="J183" i="17"/>
  <c r="H183" i="17"/>
  <c r="O183" i="17" s="1"/>
  <c r="D182" i="17"/>
  <c r="E182" i="17"/>
  <c r="F182" i="17"/>
  <c r="G182" i="17"/>
  <c r="H182" i="17"/>
  <c r="I182" i="17"/>
  <c r="J182" i="17"/>
  <c r="K182" i="17"/>
  <c r="L182" i="17"/>
  <c r="M182" i="17"/>
  <c r="N182" i="17"/>
  <c r="C182" i="17"/>
  <c r="O182" i="17" s="1"/>
  <c r="O181" i="17"/>
  <c r="E180" i="17"/>
  <c r="F180" i="17"/>
  <c r="G180" i="17"/>
  <c r="H180" i="17"/>
  <c r="I180" i="17"/>
  <c r="J180" i="17"/>
  <c r="K180" i="17"/>
  <c r="L180" i="17"/>
  <c r="M180" i="17"/>
  <c r="N180" i="17"/>
  <c r="D180" i="17"/>
  <c r="O180" i="17" s="1"/>
  <c r="O179" i="17"/>
  <c r="N186" i="25" l="1"/>
  <c r="N188" i="25" s="1"/>
  <c r="B188" i="25"/>
  <c r="B216" i="25"/>
  <c r="O218" i="15"/>
  <c r="I261" i="25"/>
  <c r="H261" i="25"/>
  <c r="G261" i="25"/>
  <c r="F237" i="3"/>
  <c r="J237" i="3"/>
  <c r="B237" i="3"/>
  <c r="C237" i="3"/>
  <c r="D237" i="3"/>
  <c r="E237" i="3"/>
  <c r="G237" i="3"/>
  <c r="H237" i="3"/>
  <c r="I237" i="3"/>
  <c r="K237" i="3"/>
  <c r="L237" i="3"/>
  <c r="M237" i="3"/>
  <c r="O234" i="14"/>
  <c r="O234" i="15"/>
  <c r="O234" i="17"/>
  <c r="O242" i="16"/>
  <c r="O241" i="20"/>
  <c r="O241" i="21"/>
  <c r="O242" i="10"/>
  <c r="O241" i="14"/>
  <c r="O241" i="17"/>
  <c r="O241" i="15"/>
  <c r="O233" i="10"/>
  <c r="N216" i="25" l="1"/>
  <c r="N217" i="25" s="1"/>
  <c r="B217" i="25"/>
  <c r="C207" i="21"/>
  <c r="D185" i="21"/>
  <c r="E185" i="21"/>
  <c r="F185" i="21"/>
  <c r="G185" i="21"/>
  <c r="H185" i="21"/>
  <c r="I185" i="21"/>
  <c r="J185" i="21"/>
  <c r="K185" i="21"/>
  <c r="L185" i="21"/>
  <c r="M185" i="21"/>
  <c r="N185" i="21"/>
  <c r="I232" i="13"/>
  <c r="J232" i="13"/>
  <c r="J257" i="12"/>
  <c r="I257" i="12"/>
  <c r="H257" i="12"/>
  <c r="J250" i="12"/>
  <c r="I250" i="12"/>
  <c r="H250" i="12"/>
  <c r="J232" i="12"/>
  <c r="I232" i="12"/>
  <c r="I240" i="12" s="1"/>
  <c r="I245" i="12" s="1"/>
  <c r="H232" i="12"/>
  <c r="H240" i="12" s="1"/>
  <c r="H245" i="12" s="1"/>
  <c r="J240" i="12"/>
  <c r="J245" i="12" s="1"/>
  <c r="J219" i="12"/>
  <c r="I219" i="12"/>
  <c r="H219" i="12"/>
  <c r="J207" i="12"/>
  <c r="I207" i="12"/>
  <c r="I220" i="12" s="1"/>
  <c r="H207" i="12"/>
  <c r="J198" i="12"/>
  <c r="I198" i="12"/>
  <c r="H198" i="12"/>
  <c r="I190" i="12"/>
  <c r="J190" i="12"/>
  <c r="H190" i="12"/>
  <c r="J152" i="12"/>
  <c r="J154" i="12" s="1"/>
  <c r="I152" i="12"/>
  <c r="I154" i="12" s="1"/>
  <c r="H152" i="12"/>
  <c r="H154" i="12" s="1"/>
  <c r="J144" i="12"/>
  <c r="I144" i="12"/>
  <c r="H144" i="12"/>
  <c r="J119" i="12"/>
  <c r="I119" i="12"/>
  <c r="H119" i="12"/>
  <c r="J111" i="12"/>
  <c r="I111" i="12"/>
  <c r="H111" i="12"/>
  <c r="J101" i="12"/>
  <c r="I101" i="12"/>
  <c r="H101" i="12"/>
  <c r="J89" i="12"/>
  <c r="I89" i="12"/>
  <c r="H89" i="12"/>
  <c r="J84" i="12"/>
  <c r="I84" i="12"/>
  <c r="H84" i="12"/>
  <c r="J75" i="12"/>
  <c r="I75" i="12"/>
  <c r="H75" i="12"/>
  <c r="J68" i="12"/>
  <c r="I68" i="12"/>
  <c r="H68" i="12"/>
  <c r="J62" i="12"/>
  <c r="I62" i="12"/>
  <c r="H62" i="12"/>
  <c r="J54" i="12"/>
  <c r="I54" i="12"/>
  <c r="H54" i="12"/>
  <c r="J49" i="12"/>
  <c r="I49" i="12"/>
  <c r="H49" i="12"/>
  <c r="J36" i="12"/>
  <c r="J39" i="12" s="1"/>
  <c r="J42" i="12" s="1"/>
  <c r="I36" i="12"/>
  <c r="I39" i="12" s="1"/>
  <c r="I42" i="12" s="1"/>
  <c r="H36" i="12"/>
  <c r="H39" i="12" s="1"/>
  <c r="H42" i="12" s="1"/>
  <c r="J25" i="12"/>
  <c r="I25" i="12"/>
  <c r="H25" i="12"/>
  <c r="J13" i="12"/>
  <c r="I13" i="12"/>
  <c r="H13" i="12"/>
  <c r="H158" i="12" l="1"/>
  <c r="H167" i="12" s="1"/>
  <c r="I158" i="12"/>
  <c r="I167" i="12" s="1"/>
  <c r="J158" i="12"/>
  <c r="J167" i="12" s="1"/>
  <c r="H220" i="12"/>
  <c r="J220" i="12"/>
  <c r="J103" i="12"/>
  <c r="H103" i="12"/>
  <c r="I103" i="12"/>
  <c r="C212" i="17"/>
  <c r="B210" i="25" s="1"/>
  <c r="C213" i="17"/>
  <c r="B211" i="25" s="1"/>
  <c r="C214" i="17"/>
  <c r="B212" i="25" s="1"/>
  <c r="N212" i="25" s="1"/>
  <c r="C203" i="17"/>
  <c r="C204" i="17"/>
  <c r="B202" i="25" s="1"/>
  <c r="C205" i="17"/>
  <c r="C206" i="17"/>
  <c r="C202" i="17"/>
  <c r="B205" i="25" l="1"/>
  <c r="N202" i="25"/>
  <c r="N205" i="25" s="1"/>
  <c r="N218" i="25"/>
  <c r="B218" i="25"/>
  <c r="D177" i="17"/>
  <c r="C177" i="17"/>
  <c r="C173" i="17"/>
  <c r="C163" i="17"/>
  <c r="B161" i="25" s="1"/>
  <c r="C122" i="17"/>
  <c r="N161" i="25" l="1"/>
  <c r="N165" i="25" s="1"/>
  <c r="B165" i="25"/>
  <c r="D186" i="10"/>
  <c r="E186" i="10"/>
  <c r="F186" i="10"/>
  <c r="G186" i="10"/>
  <c r="H186" i="10"/>
  <c r="I186" i="10"/>
  <c r="J186" i="10"/>
  <c r="K186" i="10"/>
  <c r="L186" i="10"/>
  <c r="M186" i="10"/>
  <c r="N186" i="10"/>
  <c r="I207" i="13"/>
  <c r="J207" i="13"/>
  <c r="D207" i="15"/>
  <c r="E207" i="15"/>
  <c r="F207" i="15"/>
  <c r="G207" i="15"/>
  <c r="H207" i="15"/>
  <c r="I207" i="15"/>
  <c r="J207" i="15"/>
  <c r="K207" i="15"/>
  <c r="L207" i="15"/>
  <c r="M207" i="15"/>
  <c r="N207" i="15"/>
  <c r="O257" i="21" l="1"/>
  <c r="N257" i="21"/>
  <c r="M257" i="21"/>
  <c r="L257" i="21"/>
  <c r="K257" i="21"/>
  <c r="J257" i="21"/>
  <c r="I257" i="21"/>
  <c r="H257" i="21"/>
  <c r="G257" i="21"/>
  <c r="F257" i="21"/>
  <c r="E257" i="21"/>
  <c r="D257" i="21"/>
  <c r="C257" i="21"/>
  <c r="N250" i="21"/>
  <c r="M250" i="21"/>
  <c r="L250" i="21"/>
  <c r="K250" i="21"/>
  <c r="J250" i="21"/>
  <c r="I250" i="21"/>
  <c r="H250" i="21"/>
  <c r="G250" i="21"/>
  <c r="F250" i="21"/>
  <c r="E250" i="21"/>
  <c r="D250" i="21"/>
  <c r="C250" i="21"/>
  <c r="O248" i="21"/>
  <c r="O250" i="21" s="1"/>
  <c r="O242" i="21"/>
  <c r="J240" i="21"/>
  <c r="J245" i="21" s="1"/>
  <c r="I240" i="21"/>
  <c r="I245" i="21" s="1"/>
  <c r="H240" i="21"/>
  <c r="H245" i="21" s="1"/>
  <c r="O235" i="21"/>
  <c r="O234" i="21"/>
  <c r="O233" i="21"/>
  <c r="N232" i="21"/>
  <c r="N240" i="21" s="1"/>
  <c r="N245" i="21" s="1"/>
  <c r="M232" i="21"/>
  <c r="L232" i="21"/>
  <c r="L240" i="21" s="1"/>
  <c r="L245" i="21" s="1"/>
  <c r="K232" i="21"/>
  <c r="G232" i="21"/>
  <c r="G240" i="21" s="1"/>
  <c r="G245" i="21" s="1"/>
  <c r="F232" i="21"/>
  <c r="F240" i="21" s="1"/>
  <c r="F245" i="21" s="1"/>
  <c r="E232" i="21"/>
  <c r="D232" i="21"/>
  <c r="D240" i="21" s="1"/>
  <c r="D245" i="21" s="1"/>
  <c r="C232" i="21"/>
  <c r="O232" i="21" s="1"/>
  <c r="O230" i="21"/>
  <c r="M240" i="21"/>
  <c r="M245" i="21" s="1"/>
  <c r="K240" i="21"/>
  <c r="K245" i="21" s="1"/>
  <c r="E240" i="21"/>
  <c r="E245" i="21" s="1"/>
  <c r="C240" i="21"/>
  <c r="C245" i="21" s="1"/>
  <c r="O227" i="21"/>
  <c r="O219" i="21"/>
  <c r="N219" i="21"/>
  <c r="M219" i="21"/>
  <c r="L219" i="21"/>
  <c r="K219" i="21"/>
  <c r="J219" i="21"/>
  <c r="I219" i="21"/>
  <c r="H219" i="21"/>
  <c r="G219" i="21"/>
  <c r="F219" i="21"/>
  <c r="E219" i="21"/>
  <c r="D219" i="21"/>
  <c r="C219" i="21"/>
  <c r="O214" i="21"/>
  <c r="O211" i="21"/>
  <c r="O210" i="21"/>
  <c r="J207" i="21"/>
  <c r="I207" i="21"/>
  <c r="H207" i="21"/>
  <c r="H220" i="21" s="1"/>
  <c r="D207" i="21"/>
  <c r="D220" i="21" s="1"/>
  <c r="O206" i="21"/>
  <c r="O205" i="21"/>
  <c r="O204" i="21"/>
  <c r="O203" i="21"/>
  <c r="N207" i="21"/>
  <c r="M207" i="21"/>
  <c r="L207" i="21"/>
  <c r="K207" i="21"/>
  <c r="G207" i="21"/>
  <c r="F207" i="21"/>
  <c r="E207" i="21"/>
  <c r="N198" i="21"/>
  <c r="J198" i="21"/>
  <c r="I198" i="21"/>
  <c r="H198" i="21"/>
  <c r="O197" i="21"/>
  <c r="O196" i="21"/>
  <c r="K198" i="21"/>
  <c r="O195" i="21"/>
  <c r="M198" i="21"/>
  <c r="L198" i="21"/>
  <c r="G198" i="21"/>
  <c r="F198" i="21"/>
  <c r="E198" i="21"/>
  <c r="D198" i="21"/>
  <c r="O194" i="21"/>
  <c r="O188" i="21"/>
  <c r="O187" i="21"/>
  <c r="J190" i="21"/>
  <c r="I190" i="21"/>
  <c r="H190" i="21"/>
  <c r="O184" i="21"/>
  <c r="O182" i="21"/>
  <c r="O181" i="21"/>
  <c r="O180" i="21"/>
  <c r="G190" i="21"/>
  <c r="C185" i="21"/>
  <c r="C190" i="21" s="1"/>
  <c r="O176" i="21"/>
  <c r="O175" i="21"/>
  <c r="K190" i="21"/>
  <c r="O174" i="21"/>
  <c r="N190" i="21"/>
  <c r="M190" i="21"/>
  <c r="L190" i="21"/>
  <c r="F190" i="21"/>
  <c r="D190" i="21"/>
  <c r="O173" i="21"/>
  <c r="O163" i="21"/>
  <c r="O157" i="21"/>
  <c r="N152" i="21"/>
  <c r="N154" i="21" s="1"/>
  <c r="M152" i="21"/>
  <c r="M154" i="21" s="1"/>
  <c r="L152" i="21"/>
  <c r="L154" i="21" s="1"/>
  <c r="K152" i="21"/>
  <c r="K154" i="21" s="1"/>
  <c r="J152" i="21"/>
  <c r="J154" i="21" s="1"/>
  <c r="I152" i="21"/>
  <c r="I154" i="21" s="1"/>
  <c r="H152" i="21"/>
  <c r="H154" i="21" s="1"/>
  <c r="G152" i="21"/>
  <c r="G154" i="21" s="1"/>
  <c r="F152" i="21"/>
  <c r="F154" i="21" s="1"/>
  <c r="E152" i="21"/>
  <c r="E154" i="21" s="1"/>
  <c r="D152" i="21"/>
  <c r="D154" i="21" s="1"/>
  <c r="C152" i="21"/>
  <c r="C154" i="21" s="1"/>
  <c r="O151" i="21"/>
  <c r="O148" i="21"/>
  <c r="N144" i="21"/>
  <c r="M144" i="21"/>
  <c r="L144" i="21"/>
  <c r="K144" i="21"/>
  <c r="J144" i="21"/>
  <c r="I144" i="21"/>
  <c r="H144" i="21"/>
  <c r="G144" i="21"/>
  <c r="F144" i="21"/>
  <c r="E144" i="21"/>
  <c r="D144" i="21"/>
  <c r="C144" i="21"/>
  <c r="O142" i="21"/>
  <c r="O141" i="21"/>
  <c r="O140" i="21"/>
  <c r="O139" i="21"/>
  <c r="O138" i="21"/>
  <c r="O137" i="21"/>
  <c r="O136" i="21"/>
  <c r="O135" i="21"/>
  <c r="O132" i="21"/>
  <c r="O131" i="21"/>
  <c r="O125" i="21"/>
  <c r="O123" i="21"/>
  <c r="O122" i="21"/>
  <c r="O119" i="21"/>
  <c r="N119" i="21"/>
  <c r="M119" i="21"/>
  <c r="L119" i="21"/>
  <c r="K119" i="21"/>
  <c r="J119" i="21"/>
  <c r="I119" i="21"/>
  <c r="H119" i="21"/>
  <c r="G119" i="21"/>
  <c r="F119" i="21"/>
  <c r="E119" i="21"/>
  <c r="D119" i="21"/>
  <c r="C119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C111" i="21"/>
  <c r="O101" i="21"/>
  <c r="N101" i="21"/>
  <c r="M101" i="21"/>
  <c r="L101" i="21"/>
  <c r="K101" i="21"/>
  <c r="J101" i="21"/>
  <c r="I101" i="21"/>
  <c r="H101" i="21"/>
  <c r="G101" i="21"/>
  <c r="F101" i="21"/>
  <c r="E101" i="21"/>
  <c r="D101" i="21"/>
  <c r="C101" i="21"/>
  <c r="O89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N49" i="21"/>
  <c r="M49" i="21"/>
  <c r="L49" i="21"/>
  <c r="K49" i="21"/>
  <c r="J49" i="21"/>
  <c r="I49" i="21"/>
  <c r="H49" i="21"/>
  <c r="G49" i="21"/>
  <c r="E49" i="21"/>
  <c r="D49" i="21"/>
  <c r="F49" i="21"/>
  <c r="O47" i="21"/>
  <c r="O49" i="21" s="1"/>
  <c r="O36" i="21"/>
  <c r="O39" i="21" s="1"/>
  <c r="O42" i="21" s="1"/>
  <c r="N36" i="21"/>
  <c r="N39" i="21" s="1"/>
  <c r="N42" i="21" s="1"/>
  <c r="M36" i="21"/>
  <c r="M39" i="21" s="1"/>
  <c r="M42" i="21" s="1"/>
  <c r="L36" i="21"/>
  <c r="L39" i="21" s="1"/>
  <c r="L42" i="21" s="1"/>
  <c r="K36" i="21"/>
  <c r="K39" i="21" s="1"/>
  <c r="K42" i="21" s="1"/>
  <c r="J36" i="21"/>
  <c r="J39" i="21" s="1"/>
  <c r="J42" i="21" s="1"/>
  <c r="I36" i="21"/>
  <c r="I39" i="21" s="1"/>
  <c r="I42" i="21" s="1"/>
  <c r="H36" i="21"/>
  <c r="H39" i="21" s="1"/>
  <c r="H42" i="21" s="1"/>
  <c r="G36" i="21"/>
  <c r="G39" i="21" s="1"/>
  <c r="G42" i="21" s="1"/>
  <c r="F36" i="21"/>
  <c r="F39" i="21" s="1"/>
  <c r="F42" i="21" s="1"/>
  <c r="E36" i="21"/>
  <c r="E39" i="21" s="1"/>
  <c r="E42" i="21" s="1"/>
  <c r="D36" i="21"/>
  <c r="D39" i="21" s="1"/>
  <c r="D42" i="21" s="1"/>
  <c r="C36" i="21"/>
  <c r="C39" i="21" s="1"/>
  <c r="C42" i="21" s="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O11" i="21"/>
  <c r="O9" i="21"/>
  <c r="O13" i="21" s="1"/>
  <c r="O257" i="20"/>
  <c r="N257" i="20"/>
  <c r="M257" i="20"/>
  <c r="L257" i="20"/>
  <c r="K257" i="20"/>
  <c r="J257" i="20"/>
  <c r="I257" i="20"/>
  <c r="H257" i="20"/>
  <c r="G257" i="20"/>
  <c r="F257" i="20"/>
  <c r="E257" i="20"/>
  <c r="D257" i="20"/>
  <c r="C257" i="20"/>
  <c r="N250" i="20"/>
  <c r="M250" i="20"/>
  <c r="L250" i="20"/>
  <c r="K250" i="20"/>
  <c r="J250" i="20"/>
  <c r="I250" i="20"/>
  <c r="H250" i="20"/>
  <c r="G250" i="20"/>
  <c r="F250" i="20"/>
  <c r="E250" i="20"/>
  <c r="D250" i="20"/>
  <c r="C250" i="20"/>
  <c r="O248" i="20"/>
  <c r="O250" i="20" s="1"/>
  <c r="O242" i="20"/>
  <c r="J240" i="20"/>
  <c r="J245" i="20" s="1"/>
  <c r="I240" i="20"/>
  <c r="I245" i="20" s="1"/>
  <c r="H240" i="20"/>
  <c r="H245" i="20" s="1"/>
  <c r="O235" i="20"/>
  <c r="O234" i="20"/>
  <c r="O233" i="20"/>
  <c r="N232" i="20"/>
  <c r="N240" i="20" s="1"/>
  <c r="N245" i="20" s="1"/>
  <c r="M232" i="20"/>
  <c r="M240" i="20" s="1"/>
  <c r="M245" i="20" s="1"/>
  <c r="L232" i="20"/>
  <c r="L240" i="20" s="1"/>
  <c r="L245" i="20" s="1"/>
  <c r="K232" i="20"/>
  <c r="K240" i="20" s="1"/>
  <c r="K245" i="20" s="1"/>
  <c r="G232" i="20"/>
  <c r="F232" i="20"/>
  <c r="E232" i="20"/>
  <c r="E240" i="20" s="1"/>
  <c r="E245" i="20" s="1"/>
  <c r="D232" i="20"/>
  <c r="D240" i="20" s="1"/>
  <c r="D245" i="20" s="1"/>
  <c r="C232" i="20"/>
  <c r="O230" i="20"/>
  <c r="G240" i="20"/>
  <c r="G245" i="20" s="1"/>
  <c r="F240" i="20"/>
  <c r="F245" i="20" s="1"/>
  <c r="O227" i="20"/>
  <c r="O219" i="20"/>
  <c r="N219" i="20"/>
  <c r="M219" i="20"/>
  <c r="L219" i="20"/>
  <c r="K219" i="20"/>
  <c r="J219" i="20"/>
  <c r="I219" i="20"/>
  <c r="H219" i="20"/>
  <c r="G219" i="20"/>
  <c r="F219" i="20"/>
  <c r="E219" i="20"/>
  <c r="D219" i="20"/>
  <c r="C219" i="20"/>
  <c r="O214" i="20"/>
  <c r="O211" i="20"/>
  <c r="J207" i="20"/>
  <c r="I207" i="20"/>
  <c r="H207" i="20"/>
  <c r="H220" i="20" s="1"/>
  <c r="D207" i="20"/>
  <c r="D220" i="20" s="1"/>
  <c r="O205" i="20"/>
  <c r="O204" i="20"/>
  <c r="G207" i="20"/>
  <c r="N207" i="20"/>
  <c r="M207" i="20"/>
  <c r="L207" i="20"/>
  <c r="K207" i="20"/>
  <c r="F207" i="20"/>
  <c r="E207" i="20"/>
  <c r="N198" i="20"/>
  <c r="J198" i="20"/>
  <c r="I198" i="20"/>
  <c r="H198" i="20"/>
  <c r="O197" i="20"/>
  <c r="F198" i="20"/>
  <c r="O195" i="20"/>
  <c r="L198" i="20"/>
  <c r="G198" i="20"/>
  <c r="E198" i="20"/>
  <c r="D198" i="20"/>
  <c r="C198" i="20"/>
  <c r="O188" i="20"/>
  <c r="O187" i="20"/>
  <c r="L185" i="20"/>
  <c r="J185" i="20"/>
  <c r="J190" i="20" s="1"/>
  <c r="I185" i="20"/>
  <c r="I190" i="20" s="1"/>
  <c r="H185" i="20"/>
  <c r="H190" i="20" s="1"/>
  <c r="K185" i="20"/>
  <c r="O182" i="20"/>
  <c r="E185" i="20"/>
  <c r="D185" i="20"/>
  <c r="N185" i="20"/>
  <c r="G185" i="20"/>
  <c r="G190" i="20" s="1"/>
  <c r="C185" i="20"/>
  <c r="C190" i="20" s="1"/>
  <c r="O176" i="20"/>
  <c r="L190" i="20"/>
  <c r="K190" i="20"/>
  <c r="O174" i="20"/>
  <c r="E190" i="20"/>
  <c r="O163" i="20"/>
  <c r="O157" i="20"/>
  <c r="N152" i="20"/>
  <c r="N154" i="20" s="1"/>
  <c r="M152" i="20"/>
  <c r="M154" i="20" s="1"/>
  <c r="L152" i="20"/>
  <c r="L154" i="20" s="1"/>
  <c r="K152" i="20"/>
  <c r="K154" i="20" s="1"/>
  <c r="J152" i="20"/>
  <c r="J154" i="20" s="1"/>
  <c r="I152" i="20"/>
  <c r="I154" i="20" s="1"/>
  <c r="H152" i="20"/>
  <c r="H154" i="20" s="1"/>
  <c r="G152" i="20"/>
  <c r="G154" i="20" s="1"/>
  <c r="F152" i="20"/>
  <c r="F154" i="20" s="1"/>
  <c r="E152" i="20"/>
  <c r="E154" i="20" s="1"/>
  <c r="D152" i="20"/>
  <c r="D154" i="20" s="1"/>
  <c r="C152" i="20"/>
  <c r="C154" i="20" s="1"/>
  <c r="O151" i="20"/>
  <c r="O148" i="20"/>
  <c r="N144" i="20"/>
  <c r="M144" i="20"/>
  <c r="L144" i="20"/>
  <c r="K144" i="20"/>
  <c r="J144" i="20"/>
  <c r="I144" i="20"/>
  <c r="H144" i="20"/>
  <c r="G144" i="20"/>
  <c r="F144" i="20"/>
  <c r="E144" i="20"/>
  <c r="D144" i="20"/>
  <c r="C144" i="20"/>
  <c r="O141" i="20"/>
  <c r="O140" i="20"/>
  <c r="O139" i="20"/>
  <c r="O138" i="20"/>
  <c r="O137" i="20"/>
  <c r="O136" i="20"/>
  <c r="O135" i="20"/>
  <c r="O132" i="20"/>
  <c r="O131" i="20"/>
  <c r="O125" i="20"/>
  <c r="O119" i="20"/>
  <c r="N119" i="20"/>
  <c r="M119" i="20"/>
  <c r="L119" i="20"/>
  <c r="K119" i="20"/>
  <c r="J119" i="20"/>
  <c r="I119" i="20"/>
  <c r="H119" i="20"/>
  <c r="G119" i="20"/>
  <c r="F119" i="20"/>
  <c r="E119" i="20"/>
  <c r="D119" i="20"/>
  <c r="C119" i="20"/>
  <c r="O111" i="20"/>
  <c r="N111" i="20"/>
  <c r="M111" i="20"/>
  <c r="L111" i="20"/>
  <c r="K111" i="20"/>
  <c r="J111" i="20"/>
  <c r="I111" i="20"/>
  <c r="H111" i="20"/>
  <c r="G111" i="20"/>
  <c r="F111" i="20"/>
  <c r="E111" i="20"/>
  <c r="D111" i="20"/>
  <c r="C111" i="20"/>
  <c r="O101" i="20"/>
  <c r="N101" i="20"/>
  <c r="M101" i="20"/>
  <c r="L101" i="20"/>
  <c r="K101" i="20"/>
  <c r="J101" i="20"/>
  <c r="I101" i="20"/>
  <c r="H101" i="20"/>
  <c r="G101" i="20"/>
  <c r="F101" i="20"/>
  <c r="E101" i="20"/>
  <c r="D101" i="20"/>
  <c r="C101" i="20"/>
  <c r="O89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N49" i="20"/>
  <c r="M49" i="20"/>
  <c r="L49" i="20"/>
  <c r="K49" i="20"/>
  <c r="J49" i="20"/>
  <c r="I49" i="20"/>
  <c r="H49" i="20"/>
  <c r="G49" i="20"/>
  <c r="E49" i="20"/>
  <c r="D49" i="20"/>
  <c r="C49" i="20"/>
  <c r="F49" i="20"/>
  <c r="O47" i="20"/>
  <c r="O49" i="20" s="1"/>
  <c r="O36" i="20"/>
  <c r="O39" i="20" s="1"/>
  <c r="O42" i="20" s="1"/>
  <c r="N36" i="20"/>
  <c r="N39" i="20" s="1"/>
  <c r="N42" i="20" s="1"/>
  <c r="M36" i="20"/>
  <c r="M39" i="20" s="1"/>
  <c r="M42" i="20" s="1"/>
  <c r="L36" i="20"/>
  <c r="L39" i="20" s="1"/>
  <c r="L42" i="20" s="1"/>
  <c r="K36" i="20"/>
  <c r="K39" i="20" s="1"/>
  <c r="K42" i="20" s="1"/>
  <c r="J36" i="20"/>
  <c r="J39" i="20" s="1"/>
  <c r="J42" i="20" s="1"/>
  <c r="I36" i="20"/>
  <c r="I39" i="20" s="1"/>
  <c r="I42" i="20" s="1"/>
  <c r="H36" i="20"/>
  <c r="H39" i="20" s="1"/>
  <c r="H42" i="20" s="1"/>
  <c r="G36" i="20"/>
  <c r="G39" i="20" s="1"/>
  <c r="G42" i="20" s="1"/>
  <c r="F36" i="20"/>
  <c r="F39" i="20" s="1"/>
  <c r="F42" i="20" s="1"/>
  <c r="E36" i="20"/>
  <c r="E39" i="20" s="1"/>
  <c r="E42" i="20" s="1"/>
  <c r="D36" i="20"/>
  <c r="D39" i="20" s="1"/>
  <c r="D42" i="20" s="1"/>
  <c r="C36" i="20"/>
  <c r="C39" i="20" s="1"/>
  <c r="C42" i="20" s="1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N13" i="20"/>
  <c r="M13" i="20"/>
  <c r="L13" i="20"/>
  <c r="K13" i="20"/>
  <c r="J13" i="20"/>
  <c r="I13" i="20"/>
  <c r="H13" i="20"/>
  <c r="G13" i="20"/>
  <c r="G103" i="20" s="1"/>
  <c r="F13" i="20"/>
  <c r="E13" i="20"/>
  <c r="D13" i="20"/>
  <c r="C13" i="20"/>
  <c r="O11" i="20"/>
  <c r="O9" i="20"/>
  <c r="O13" i="20" s="1"/>
  <c r="C158" i="20" l="1"/>
  <c r="C167" i="20" s="1"/>
  <c r="E158" i="20"/>
  <c r="F158" i="20"/>
  <c r="G158" i="20"/>
  <c r="G167" i="20" s="1"/>
  <c r="I158" i="20"/>
  <c r="I167" i="20" s="1"/>
  <c r="J158" i="20"/>
  <c r="J167" i="20" s="1"/>
  <c r="C158" i="21"/>
  <c r="C167" i="21" s="1"/>
  <c r="D158" i="21"/>
  <c r="E158" i="21"/>
  <c r="E167" i="21" s="1"/>
  <c r="F158" i="21"/>
  <c r="F167" i="21" s="1"/>
  <c r="G158" i="21"/>
  <c r="G167" i="21" s="1"/>
  <c r="H158" i="21"/>
  <c r="H167" i="21" s="1"/>
  <c r="I158" i="21"/>
  <c r="I167" i="21" s="1"/>
  <c r="J158" i="21"/>
  <c r="J167" i="21" s="1"/>
  <c r="K158" i="21"/>
  <c r="M158" i="21"/>
  <c r="M167" i="21" s="1"/>
  <c r="N158" i="21"/>
  <c r="N167" i="21" s="1"/>
  <c r="I220" i="21"/>
  <c r="N158" i="20"/>
  <c r="K103" i="20"/>
  <c r="O103" i="20"/>
  <c r="C103" i="20"/>
  <c r="E103" i="20"/>
  <c r="I103" i="20"/>
  <c r="M103" i="20"/>
  <c r="I103" i="21"/>
  <c r="J103" i="21"/>
  <c r="M103" i="21"/>
  <c r="N103" i="21"/>
  <c r="O232" i="20"/>
  <c r="C240" i="20"/>
  <c r="C245" i="20" s="1"/>
  <c r="G220" i="20"/>
  <c r="I220" i="20"/>
  <c r="K220" i="20"/>
  <c r="J220" i="20"/>
  <c r="J261" i="20" s="1"/>
  <c r="M158" i="20"/>
  <c r="M167" i="20" s="1"/>
  <c r="K158" i="20"/>
  <c r="K167" i="20" s="1"/>
  <c r="O144" i="20"/>
  <c r="L158" i="20"/>
  <c r="L167" i="20" s="1"/>
  <c r="J220" i="21"/>
  <c r="N220" i="21"/>
  <c r="L220" i="21"/>
  <c r="K220" i="21"/>
  <c r="O198" i="21"/>
  <c r="H261" i="21"/>
  <c r="O144" i="21"/>
  <c r="L158" i="21"/>
  <c r="L167" i="21" s="1"/>
  <c r="C220" i="21"/>
  <c r="G220" i="21"/>
  <c r="K167" i="21"/>
  <c r="J261" i="21"/>
  <c r="E103" i="21"/>
  <c r="F220" i="21"/>
  <c r="F261" i="21" s="1"/>
  <c r="I261" i="21"/>
  <c r="F103" i="21"/>
  <c r="G103" i="21"/>
  <c r="K103" i="21"/>
  <c r="O103" i="21"/>
  <c r="D103" i="21"/>
  <c r="H103" i="21"/>
  <c r="L103" i="21"/>
  <c r="E190" i="21"/>
  <c r="E220" i="21"/>
  <c r="M220" i="21"/>
  <c r="D167" i="21"/>
  <c r="D261" i="21" s="1"/>
  <c r="C198" i="21"/>
  <c r="C49" i="21"/>
  <c r="C103" i="21" s="1"/>
  <c r="O152" i="21"/>
  <c r="O154" i="21" s="1"/>
  <c r="O158" i="21" s="1"/>
  <c r="O167" i="21" s="1"/>
  <c r="O179" i="21"/>
  <c r="O185" i="21" s="1"/>
  <c r="O190" i="21" s="1"/>
  <c r="O228" i="21"/>
  <c r="O240" i="21" s="1"/>
  <c r="O202" i="21"/>
  <c r="O207" i="21" s="1"/>
  <c r="O220" i="21" s="1"/>
  <c r="F167" i="20"/>
  <c r="O210" i="20"/>
  <c r="F103" i="20"/>
  <c r="N103" i="20"/>
  <c r="N167" i="20"/>
  <c r="K198" i="20"/>
  <c r="D190" i="20"/>
  <c r="J103" i="20"/>
  <c r="O175" i="20"/>
  <c r="E220" i="20"/>
  <c r="M220" i="20"/>
  <c r="O122" i="20"/>
  <c r="D158" i="20"/>
  <c r="D167" i="20" s="1"/>
  <c r="O173" i="20"/>
  <c r="N190" i="20"/>
  <c r="O180" i="20"/>
  <c r="O184" i="20"/>
  <c r="M198" i="20"/>
  <c r="O196" i="20"/>
  <c r="O206" i="20"/>
  <c r="F220" i="20"/>
  <c r="N220" i="20"/>
  <c r="D103" i="20"/>
  <c r="H103" i="20"/>
  <c r="L103" i="20"/>
  <c r="E167" i="20"/>
  <c r="O123" i="20"/>
  <c r="H158" i="20"/>
  <c r="H167" i="20" s="1"/>
  <c r="H261" i="20" s="1"/>
  <c r="F185" i="20"/>
  <c r="F190" i="20" s="1"/>
  <c r="M185" i="20"/>
  <c r="M190" i="20" s="1"/>
  <c r="O181" i="20"/>
  <c r="O202" i="20"/>
  <c r="C207" i="20"/>
  <c r="C220" i="20" s="1"/>
  <c r="O203" i="20"/>
  <c r="L220" i="20"/>
  <c r="I261" i="20"/>
  <c r="O152" i="20"/>
  <c r="O154" i="20" s="1"/>
  <c r="O179" i="20"/>
  <c r="O194" i="20"/>
  <c r="O240" i="20"/>
  <c r="D261" i="20" l="1"/>
  <c r="O198" i="20"/>
  <c r="O158" i="20"/>
  <c r="O167" i="20" s="1"/>
  <c r="F261" i="20"/>
  <c r="O207" i="20"/>
  <c r="O220" i="20" s="1"/>
  <c r="O185" i="20"/>
  <c r="O190" i="20" s="1"/>
  <c r="O244" i="15" l="1"/>
  <c r="I9" i="3" l="1"/>
  <c r="J9" i="3"/>
  <c r="K9" i="3"/>
  <c r="L9" i="3"/>
  <c r="M9" i="3"/>
  <c r="H9" i="3"/>
  <c r="N9" i="3" l="1"/>
  <c r="O183" i="10"/>
  <c r="C74" i="3" l="1"/>
  <c r="C75" i="3" s="1"/>
  <c r="D74" i="3"/>
  <c r="D75" i="3" s="1"/>
  <c r="E74" i="3"/>
  <c r="E75" i="3" s="1"/>
  <c r="F74" i="3"/>
  <c r="F75" i="3" s="1"/>
  <c r="G74" i="3"/>
  <c r="G75" i="3" s="1"/>
  <c r="H74" i="3"/>
  <c r="H75" i="3" s="1"/>
  <c r="I74" i="3"/>
  <c r="I75" i="3" s="1"/>
  <c r="J74" i="3"/>
  <c r="J75" i="3" s="1"/>
  <c r="K74" i="3"/>
  <c r="K75" i="3" s="1"/>
  <c r="L74" i="3"/>
  <c r="L75" i="3" s="1"/>
  <c r="M74" i="3"/>
  <c r="M75" i="3" s="1"/>
  <c r="B74" i="3"/>
  <c r="B75" i="3" s="1"/>
  <c r="O74" i="15"/>
  <c r="O18" i="15"/>
  <c r="N74" i="3"/>
  <c r="O205" i="14"/>
  <c r="O205" i="13"/>
  <c r="O205" i="12"/>
  <c r="C13" i="12"/>
  <c r="D13" i="12"/>
  <c r="E13" i="12"/>
  <c r="F13" i="12"/>
  <c r="G13" i="12"/>
  <c r="K13" i="12"/>
  <c r="C18" i="3"/>
  <c r="D18" i="3"/>
  <c r="E18" i="3"/>
  <c r="F18" i="3"/>
  <c r="G18" i="3"/>
  <c r="H18" i="3"/>
  <c r="I18" i="3"/>
  <c r="J18" i="3"/>
  <c r="K18" i="3"/>
  <c r="L18" i="3"/>
  <c r="M18" i="3"/>
  <c r="B18" i="3"/>
  <c r="C19" i="3"/>
  <c r="D19" i="3"/>
  <c r="E19" i="3"/>
  <c r="F19" i="3"/>
  <c r="G19" i="3"/>
  <c r="H19" i="3"/>
  <c r="I19" i="3"/>
  <c r="J19" i="3"/>
  <c r="K19" i="3"/>
  <c r="L19" i="3"/>
  <c r="B19" i="3"/>
  <c r="N19" i="3" l="1"/>
  <c r="N18" i="3"/>
  <c r="O6" i="5" l="1"/>
  <c r="D12" i="5"/>
  <c r="M6" i="5"/>
  <c r="I185" i="17"/>
  <c r="M26" i="4" l="1"/>
  <c r="L26" i="4"/>
  <c r="K26" i="4"/>
  <c r="J26" i="4"/>
  <c r="I26" i="4"/>
  <c r="H26" i="4"/>
  <c r="G26" i="4"/>
  <c r="M27" i="4"/>
  <c r="L27" i="4"/>
  <c r="K27" i="4"/>
  <c r="J27" i="4"/>
  <c r="I27" i="4"/>
  <c r="H27" i="4"/>
  <c r="G27" i="4"/>
  <c r="O11" i="17" l="1"/>
  <c r="D13" i="10"/>
  <c r="E13" i="10"/>
  <c r="F13" i="10"/>
  <c r="G13" i="10"/>
  <c r="H13" i="10"/>
  <c r="I13" i="10"/>
  <c r="J13" i="10"/>
  <c r="K13" i="10"/>
  <c r="L13" i="10"/>
  <c r="M13" i="10"/>
  <c r="N13" i="10"/>
  <c r="C13" i="10"/>
  <c r="O12" i="10"/>
  <c r="B47" i="3" l="1"/>
  <c r="O17" i="15" l="1"/>
  <c r="H232" i="13" l="1"/>
  <c r="L232" i="12"/>
  <c r="M232" i="12"/>
  <c r="N232" i="12"/>
  <c r="K232" i="12"/>
  <c r="D232" i="12"/>
  <c r="E232" i="12"/>
  <c r="F232" i="12"/>
  <c r="G232" i="12"/>
  <c r="C232" i="12"/>
  <c r="O144" i="10"/>
  <c r="D145" i="10"/>
  <c r="E145" i="10"/>
  <c r="F145" i="10"/>
  <c r="G145" i="10"/>
  <c r="H145" i="10"/>
  <c r="I145" i="10"/>
  <c r="J145" i="10"/>
  <c r="K145" i="10"/>
  <c r="L145" i="10"/>
  <c r="M145" i="10"/>
  <c r="N145" i="10"/>
  <c r="C145" i="10"/>
  <c r="M29" i="4" l="1"/>
  <c r="L29" i="4"/>
  <c r="K29" i="4"/>
  <c r="J29" i="4"/>
  <c r="I29" i="4"/>
  <c r="H29" i="4"/>
  <c r="O101" i="10" l="1"/>
  <c r="I13" i="13" l="1"/>
  <c r="N144" i="12"/>
  <c r="M144" i="12"/>
  <c r="L144" i="12"/>
  <c r="O131" i="12" l="1"/>
  <c r="O9" i="10"/>
  <c r="O207" i="10"/>
  <c r="O234" i="10" l="1"/>
  <c r="O232" i="10"/>
  <c r="O229" i="10"/>
  <c r="O236" i="10" l="1"/>
  <c r="O234" i="16"/>
  <c r="O230" i="10"/>
  <c r="O11" i="14" l="1"/>
  <c r="O13" i="14" s="1"/>
  <c r="O235" i="10" l="1"/>
  <c r="M35" i="4"/>
  <c r="L35" i="4"/>
  <c r="K35" i="4"/>
  <c r="J35" i="4"/>
  <c r="I35" i="4"/>
  <c r="H35" i="4"/>
  <c r="G35" i="4"/>
  <c r="F35" i="4"/>
  <c r="O151" i="12" l="1"/>
  <c r="O99" i="15" l="1"/>
  <c r="L13" i="12"/>
  <c r="M13" i="12"/>
  <c r="N13" i="12"/>
  <c r="O9" i="17"/>
  <c r="O100" i="15"/>
  <c r="O9" i="12" l="1"/>
  <c r="O12" i="17"/>
  <c r="K19" i="4" l="1"/>
  <c r="L19" i="4"/>
  <c r="M19" i="4"/>
  <c r="J19" i="4"/>
  <c r="C19" i="4"/>
  <c r="D19" i="4"/>
  <c r="E19" i="4"/>
  <c r="F19" i="4"/>
  <c r="B19" i="4"/>
  <c r="I28" i="4"/>
  <c r="H28" i="4"/>
  <c r="O228" i="13" l="1"/>
  <c r="O228" i="12"/>
  <c r="O148" i="12"/>
  <c r="N8" i="4" l="1"/>
  <c r="Q10" i="4"/>
  <c r="K144" i="12"/>
  <c r="O144" i="12" s="1"/>
  <c r="O131" i="17"/>
  <c r="O156" i="14"/>
  <c r="E26" i="4" l="1"/>
  <c r="C26" i="4"/>
  <c r="B27" i="4"/>
  <c r="C27" i="4"/>
  <c r="B26" i="4"/>
  <c r="C29" i="4"/>
  <c r="B29" i="4"/>
  <c r="C35" i="4"/>
  <c r="B35" i="4"/>
  <c r="L36" i="4"/>
  <c r="H36" i="4"/>
  <c r="E31" i="4"/>
  <c r="J36" i="4"/>
  <c r="C31" i="4"/>
  <c r="M36" i="4"/>
  <c r="F31" i="4"/>
  <c r="K36" i="4"/>
  <c r="G36" i="4"/>
  <c r="D31" i="4"/>
  <c r="B36" i="4"/>
  <c r="I36" i="4"/>
  <c r="N130" i="3"/>
  <c r="N139" i="3"/>
  <c r="N137" i="3"/>
  <c r="N134" i="3"/>
  <c r="N135" i="3"/>
  <c r="N136" i="3"/>
  <c r="N140" i="3"/>
  <c r="O145" i="10"/>
  <c r="O136" i="12"/>
  <c r="O137" i="12"/>
  <c r="O138" i="12"/>
  <c r="O139" i="12"/>
  <c r="O140" i="12"/>
  <c r="O141" i="12"/>
  <c r="O142" i="12"/>
  <c r="O135" i="12"/>
  <c r="O136" i="13"/>
  <c r="O137" i="13"/>
  <c r="O138" i="13"/>
  <c r="O139" i="13"/>
  <c r="O140" i="13"/>
  <c r="O141" i="13"/>
  <c r="O142" i="13"/>
  <c r="O135" i="13"/>
  <c r="N13" i="17" l="1"/>
  <c r="M13" i="17"/>
  <c r="L13" i="17"/>
  <c r="K13" i="17"/>
  <c r="J13" i="17"/>
  <c r="I13" i="17"/>
  <c r="H13" i="17"/>
  <c r="G13" i="17"/>
  <c r="F13" i="17"/>
  <c r="E13" i="17"/>
  <c r="D13" i="17"/>
  <c r="C13" i="17"/>
  <c r="O11" i="12"/>
  <c r="O13" i="12" s="1"/>
  <c r="O11" i="13"/>
  <c r="O13" i="13" s="1"/>
  <c r="H13" i="14"/>
  <c r="G13" i="14"/>
  <c r="D13" i="14"/>
  <c r="O11" i="10"/>
  <c r="O16" i="15"/>
  <c r="O24" i="15"/>
  <c r="O20" i="15"/>
  <c r="Q16" i="4"/>
  <c r="F41" i="4"/>
  <c r="G41" i="4"/>
  <c r="H261" i="12" s="1"/>
  <c r="H41" i="4"/>
  <c r="I261" i="12" s="1"/>
  <c r="I41" i="4"/>
  <c r="J41" i="4"/>
  <c r="K41" i="4"/>
  <c r="L41" i="4"/>
  <c r="M41" i="4"/>
  <c r="B41" i="4"/>
  <c r="C28" i="4"/>
  <c r="C33" i="4"/>
  <c r="C34" i="4"/>
  <c r="J28" i="4"/>
  <c r="J30" i="4"/>
  <c r="J31" i="4"/>
  <c r="J33" i="4"/>
  <c r="J34" i="4"/>
  <c r="K28" i="4"/>
  <c r="K30" i="4"/>
  <c r="K31" i="4"/>
  <c r="K33" i="4"/>
  <c r="K34" i="4"/>
  <c r="L28" i="4"/>
  <c r="L30" i="4"/>
  <c r="L31" i="4"/>
  <c r="L33" i="4"/>
  <c r="L34" i="4"/>
  <c r="M28" i="4"/>
  <c r="M30" i="4"/>
  <c r="M31" i="4"/>
  <c r="M33" i="4"/>
  <c r="M34" i="4"/>
  <c r="B28" i="4"/>
  <c r="B31" i="4"/>
  <c r="B33" i="4"/>
  <c r="B34" i="4"/>
  <c r="C240" i="12"/>
  <c r="C245" i="12" s="1"/>
  <c r="H31" i="4"/>
  <c r="H33" i="4"/>
  <c r="H34" i="4"/>
  <c r="H39" i="4"/>
  <c r="I31" i="4"/>
  <c r="I33" i="4"/>
  <c r="I34" i="4"/>
  <c r="I39" i="4"/>
  <c r="G31" i="4"/>
  <c r="G33" i="4"/>
  <c r="G34" i="4"/>
  <c r="G39" i="4"/>
  <c r="C38" i="4"/>
  <c r="F37" i="4"/>
  <c r="G38" i="4"/>
  <c r="N17" i="4"/>
  <c r="I37" i="4"/>
  <c r="J37" i="4"/>
  <c r="J38" i="4"/>
  <c r="K38" i="4"/>
  <c r="M37" i="4"/>
  <c r="M38" i="4"/>
  <c r="B38" i="4"/>
  <c r="L25" i="4"/>
  <c r="L45" i="4" s="1"/>
  <c r="K25" i="4"/>
  <c r="H225" i="3"/>
  <c r="G25" i="4"/>
  <c r="G225" i="3"/>
  <c r="C25" i="4"/>
  <c r="B25" i="4"/>
  <c r="O249" i="10"/>
  <c r="O251" i="10" s="1"/>
  <c r="M258" i="3"/>
  <c r="K258" i="3"/>
  <c r="J258" i="3"/>
  <c r="I258" i="3"/>
  <c r="H258" i="3"/>
  <c r="G258" i="3"/>
  <c r="F258" i="3"/>
  <c r="E258" i="3"/>
  <c r="D258" i="3"/>
  <c r="C258" i="3"/>
  <c r="N257" i="14"/>
  <c r="M253" i="14"/>
  <c r="L253" i="14"/>
  <c r="K253" i="14"/>
  <c r="J253" i="14"/>
  <c r="I251" i="25" s="1"/>
  <c r="I253" i="14"/>
  <c r="F253" i="14"/>
  <c r="E253" i="14"/>
  <c r="D251" i="25" s="1"/>
  <c r="D253" i="14"/>
  <c r="C251" i="25" s="1"/>
  <c r="C253" i="14"/>
  <c r="O243" i="10"/>
  <c r="M208" i="10"/>
  <c r="K208" i="10"/>
  <c r="I208" i="10"/>
  <c r="G208" i="10"/>
  <c r="N208" i="10"/>
  <c r="L208" i="10"/>
  <c r="E208" i="10"/>
  <c r="C208" i="10"/>
  <c r="K199" i="10"/>
  <c r="I199" i="10"/>
  <c r="G199" i="10"/>
  <c r="F199" i="10"/>
  <c r="C199" i="10"/>
  <c r="O196" i="10"/>
  <c r="B192" i="3"/>
  <c r="C192" i="3"/>
  <c r="E192" i="3"/>
  <c r="F192" i="3"/>
  <c r="G192" i="3"/>
  <c r="K192" i="3"/>
  <c r="M192" i="3"/>
  <c r="O189" i="10"/>
  <c r="I5" i="5"/>
  <c r="J5" i="5"/>
  <c r="K5" i="5"/>
  <c r="L5" i="5"/>
  <c r="N5" i="5"/>
  <c r="O5" i="5"/>
  <c r="I6" i="5"/>
  <c r="J6" i="5"/>
  <c r="K6" i="5"/>
  <c r="L6" i="5"/>
  <c r="N6" i="5"/>
  <c r="I7" i="5"/>
  <c r="J7" i="5"/>
  <c r="K7" i="5"/>
  <c r="L7" i="5"/>
  <c r="N7" i="5"/>
  <c r="O7" i="5"/>
  <c r="I8" i="5"/>
  <c r="J8" i="5"/>
  <c r="K8" i="5"/>
  <c r="L8" i="5"/>
  <c r="N8" i="5"/>
  <c r="O8" i="5"/>
  <c r="I9" i="5"/>
  <c r="J9" i="5"/>
  <c r="K9" i="5"/>
  <c r="L9" i="5"/>
  <c r="N9" i="5"/>
  <c r="O9" i="5"/>
  <c r="I10" i="5"/>
  <c r="J10" i="5"/>
  <c r="K10" i="5"/>
  <c r="L10" i="5"/>
  <c r="N10" i="5"/>
  <c r="O10" i="5"/>
  <c r="I11" i="5"/>
  <c r="J11" i="5"/>
  <c r="K11" i="5"/>
  <c r="L11" i="5"/>
  <c r="N11" i="5"/>
  <c r="O11" i="5"/>
  <c r="I12" i="5"/>
  <c r="J12" i="5"/>
  <c r="K12" i="5"/>
  <c r="L12" i="5"/>
  <c r="N12" i="5"/>
  <c r="O12" i="5"/>
  <c r="I13" i="5"/>
  <c r="J13" i="5"/>
  <c r="K13" i="5"/>
  <c r="L13" i="5"/>
  <c r="N13" i="5"/>
  <c r="O13" i="5"/>
  <c r="I14" i="5"/>
  <c r="J14" i="5"/>
  <c r="K14" i="5"/>
  <c r="L14" i="5"/>
  <c r="N14" i="5"/>
  <c r="O14" i="5"/>
  <c r="I15" i="5"/>
  <c r="J15" i="5"/>
  <c r="K15" i="5"/>
  <c r="L15" i="5"/>
  <c r="N15" i="5"/>
  <c r="O15" i="5"/>
  <c r="I16" i="5"/>
  <c r="J16" i="5"/>
  <c r="K16" i="5"/>
  <c r="L16" i="5"/>
  <c r="N16" i="5"/>
  <c r="O16" i="5"/>
  <c r="I17" i="5"/>
  <c r="J17" i="5"/>
  <c r="K17" i="5"/>
  <c r="L17" i="5"/>
  <c r="N17" i="5"/>
  <c r="O17" i="5"/>
  <c r="I18" i="5"/>
  <c r="J18" i="5"/>
  <c r="K18" i="5"/>
  <c r="L18" i="5"/>
  <c r="N18" i="5"/>
  <c r="O18" i="5"/>
  <c r="I19" i="5"/>
  <c r="J19" i="5"/>
  <c r="K19" i="5"/>
  <c r="L19" i="5"/>
  <c r="N19" i="5"/>
  <c r="O19" i="5"/>
  <c r="I20" i="5"/>
  <c r="J20" i="5"/>
  <c r="K20" i="5"/>
  <c r="L20" i="5"/>
  <c r="N20" i="5"/>
  <c r="O20" i="5"/>
  <c r="I22" i="5"/>
  <c r="J22" i="5"/>
  <c r="K22" i="5"/>
  <c r="L22" i="5"/>
  <c r="N22" i="5"/>
  <c r="O22" i="5"/>
  <c r="I23" i="5"/>
  <c r="J23" i="5"/>
  <c r="K23" i="5"/>
  <c r="L23" i="5"/>
  <c r="N23" i="5"/>
  <c r="O23" i="5"/>
  <c r="I24" i="5"/>
  <c r="J24" i="5"/>
  <c r="K24" i="5"/>
  <c r="L24" i="5"/>
  <c r="N24" i="5"/>
  <c r="O24" i="5"/>
  <c r="I25" i="5"/>
  <c r="J25" i="5"/>
  <c r="K25" i="5"/>
  <c r="L25" i="5"/>
  <c r="N25" i="5"/>
  <c r="O25" i="5"/>
  <c r="I26" i="5"/>
  <c r="J26" i="5"/>
  <c r="K26" i="5"/>
  <c r="L26" i="5"/>
  <c r="N26" i="5"/>
  <c r="O26" i="5"/>
  <c r="I27" i="5"/>
  <c r="J27" i="5"/>
  <c r="K27" i="5"/>
  <c r="L27" i="5"/>
  <c r="N27" i="5"/>
  <c r="O27" i="5"/>
  <c r="P28" i="5"/>
  <c r="Q28" i="5" s="1"/>
  <c r="I29" i="5"/>
  <c r="J29" i="5"/>
  <c r="K29" i="5"/>
  <c r="L29" i="5"/>
  <c r="N29" i="5"/>
  <c r="O29" i="5"/>
  <c r="I30" i="5"/>
  <c r="J30" i="5"/>
  <c r="K30" i="5"/>
  <c r="L30" i="5"/>
  <c r="N30" i="5"/>
  <c r="O30" i="5"/>
  <c r="I31" i="5"/>
  <c r="J31" i="5"/>
  <c r="K31" i="5"/>
  <c r="L31" i="5"/>
  <c r="M31" i="5"/>
  <c r="M36" i="5" s="1"/>
  <c r="N31" i="5"/>
  <c r="O31" i="5"/>
  <c r="I32" i="5"/>
  <c r="J32" i="5"/>
  <c r="K32" i="5"/>
  <c r="L32" i="5"/>
  <c r="N32" i="5"/>
  <c r="O32" i="5"/>
  <c r="P33" i="5"/>
  <c r="Q33" i="5" s="1"/>
  <c r="I34" i="5"/>
  <c r="J34" i="5"/>
  <c r="K34" i="5"/>
  <c r="L34" i="5"/>
  <c r="N34" i="5"/>
  <c r="O34" i="5"/>
  <c r="I35" i="5"/>
  <c r="J35" i="5"/>
  <c r="K35" i="5"/>
  <c r="L35" i="5"/>
  <c r="N35" i="5"/>
  <c r="O35" i="5"/>
  <c r="H36" i="5"/>
  <c r="L191" i="10"/>
  <c r="C186" i="10"/>
  <c r="L258" i="3"/>
  <c r="B257" i="3"/>
  <c r="C257" i="3"/>
  <c r="I257" i="3"/>
  <c r="M257" i="3"/>
  <c r="D257" i="3"/>
  <c r="E257" i="3"/>
  <c r="F257" i="3"/>
  <c r="G257" i="3"/>
  <c r="H257" i="3"/>
  <c r="J257" i="3"/>
  <c r="K257" i="3"/>
  <c r="L257" i="3"/>
  <c r="K255" i="3"/>
  <c r="M255" i="3"/>
  <c r="F255" i="3"/>
  <c r="G255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O241" i="13"/>
  <c r="C240" i="16"/>
  <c r="D240" i="16"/>
  <c r="C237" i="25" s="1"/>
  <c r="C238" i="25" s="1"/>
  <c r="C243" i="25" s="1"/>
  <c r="C261" i="25" s="1"/>
  <c r="E240" i="16"/>
  <c r="D237" i="25" s="1"/>
  <c r="D238" i="25" s="1"/>
  <c r="D243" i="25" s="1"/>
  <c r="D261" i="25" s="1"/>
  <c r="F240" i="16"/>
  <c r="G240" i="16"/>
  <c r="G240" i="3"/>
  <c r="H240" i="3"/>
  <c r="I240" i="3"/>
  <c r="K240" i="16"/>
  <c r="L240" i="16"/>
  <c r="K237" i="25" s="1"/>
  <c r="K238" i="25" s="1"/>
  <c r="K243" i="25" s="1"/>
  <c r="K261" i="25" s="1"/>
  <c r="M240" i="16"/>
  <c r="N240" i="16"/>
  <c r="C238" i="13"/>
  <c r="D238" i="13"/>
  <c r="E238" i="13"/>
  <c r="F238" i="13"/>
  <c r="G238" i="13"/>
  <c r="K238" i="13"/>
  <c r="L238" i="13"/>
  <c r="L240" i="13" s="1"/>
  <c r="L244" i="13" s="1"/>
  <c r="M238" i="13"/>
  <c r="N238" i="13"/>
  <c r="G240" i="12"/>
  <c r="G245" i="12" s="1"/>
  <c r="O232" i="12"/>
  <c r="B225" i="3"/>
  <c r="E225" i="3"/>
  <c r="F225" i="3"/>
  <c r="I225" i="3"/>
  <c r="K22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F207" i="16"/>
  <c r="E207" i="12"/>
  <c r="O195" i="16"/>
  <c r="D192" i="3"/>
  <c r="H192" i="3"/>
  <c r="I192" i="3"/>
  <c r="J192" i="3"/>
  <c r="L192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B156" i="3"/>
  <c r="C156" i="3"/>
  <c r="D156" i="3"/>
  <c r="E156" i="3"/>
  <c r="F156" i="3"/>
  <c r="G156" i="3"/>
  <c r="H156" i="3"/>
  <c r="I156" i="3"/>
  <c r="J156" i="3"/>
  <c r="K156" i="3"/>
  <c r="M156" i="3"/>
  <c r="B155" i="3"/>
  <c r="C155" i="3"/>
  <c r="D155" i="3"/>
  <c r="E155" i="3"/>
  <c r="G155" i="3"/>
  <c r="H155" i="3"/>
  <c r="I155" i="3"/>
  <c r="J155" i="3"/>
  <c r="K155" i="3"/>
  <c r="L155" i="3"/>
  <c r="B148" i="3"/>
  <c r="C148" i="3"/>
  <c r="D148" i="3"/>
  <c r="E148" i="3"/>
  <c r="F148" i="3"/>
  <c r="J148" i="3"/>
  <c r="K148" i="3"/>
  <c r="L148" i="3"/>
  <c r="M148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B22" i="3"/>
  <c r="C22" i="3"/>
  <c r="D22" i="3"/>
  <c r="F22" i="3"/>
  <c r="G22" i="3"/>
  <c r="H22" i="3"/>
  <c r="I22" i="3"/>
  <c r="J22" i="3"/>
  <c r="K22" i="3"/>
  <c r="L22" i="3"/>
  <c r="M22" i="3"/>
  <c r="E95" i="15"/>
  <c r="K95" i="15"/>
  <c r="L95" i="15"/>
  <c r="B48" i="3"/>
  <c r="C48" i="3"/>
  <c r="D48" i="3"/>
  <c r="E48" i="3"/>
  <c r="F48" i="3"/>
  <c r="H48" i="10"/>
  <c r="I48" i="3"/>
  <c r="J48" i="3"/>
  <c r="K48" i="3"/>
  <c r="L48" i="3"/>
  <c r="M48" i="3"/>
  <c r="C47" i="3"/>
  <c r="D47" i="3"/>
  <c r="F47" i="3"/>
  <c r="G47" i="3"/>
  <c r="I49" i="13"/>
  <c r="I47" i="3"/>
  <c r="J47" i="3"/>
  <c r="K47" i="3"/>
  <c r="L47" i="3"/>
  <c r="M47" i="3"/>
  <c r="D36" i="3"/>
  <c r="D39" i="3" s="1"/>
  <c r="D42" i="3" s="1"/>
  <c r="E36" i="3"/>
  <c r="E39" i="3" s="1"/>
  <c r="E42" i="3" s="1"/>
  <c r="F36" i="3"/>
  <c r="F39" i="3" s="1"/>
  <c r="F42" i="3" s="1"/>
  <c r="G34" i="3"/>
  <c r="H34" i="3"/>
  <c r="I34" i="3"/>
  <c r="J36" i="3"/>
  <c r="J39" i="3" s="1"/>
  <c r="J42" i="3" s="1"/>
  <c r="L36" i="3"/>
  <c r="L39" i="3" s="1"/>
  <c r="L42" i="3" s="1"/>
  <c r="B36" i="3"/>
  <c r="B39" i="3" s="1"/>
  <c r="B42" i="3" s="1"/>
  <c r="H33" i="3"/>
  <c r="I33" i="3"/>
  <c r="M36" i="3"/>
  <c r="M39" i="3" s="1"/>
  <c r="M42" i="3" s="1"/>
  <c r="C13" i="3"/>
  <c r="C14" i="3" s="1"/>
  <c r="D13" i="3"/>
  <c r="D14" i="3" s="1"/>
  <c r="E13" i="3"/>
  <c r="E14" i="3" s="1"/>
  <c r="F13" i="3"/>
  <c r="F14" i="3" s="1"/>
  <c r="G13" i="3"/>
  <c r="G14" i="3" s="1"/>
  <c r="H13" i="3"/>
  <c r="H14" i="3" s="1"/>
  <c r="I13" i="3"/>
  <c r="I14" i="3" s="1"/>
  <c r="J13" i="3"/>
  <c r="J14" i="3" s="1"/>
  <c r="K13" i="3"/>
  <c r="K14" i="3" s="1"/>
  <c r="L13" i="3"/>
  <c r="L14" i="3" s="1"/>
  <c r="M13" i="3"/>
  <c r="M14" i="3" s="1"/>
  <c r="M256" i="3"/>
  <c r="L256" i="3"/>
  <c r="K256" i="3"/>
  <c r="J256" i="3"/>
  <c r="I256" i="3"/>
  <c r="H256" i="3"/>
  <c r="G256" i="3"/>
  <c r="F256" i="3"/>
  <c r="E256" i="3"/>
  <c r="D256" i="3"/>
  <c r="C256" i="3"/>
  <c r="B25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O257" i="17"/>
  <c r="O250" i="17"/>
  <c r="O219" i="17"/>
  <c r="O152" i="17"/>
  <c r="O154" i="17" s="1"/>
  <c r="O144" i="17"/>
  <c r="O119" i="17"/>
  <c r="O111" i="17"/>
  <c r="O101" i="17"/>
  <c r="O89" i="17"/>
  <c r="O84" i="17"/>
  <c r="O75" i="17"/>
  <c r="O68" i="17"/>
  <c r="O62" i="17"/>
  <c r="O54" i="17"/>
  <c r="O49" i="17"/>
  <c r="O36" i="17"/>
  <c r="O39" i="17" s="1"/>
  <c r="O42" i="17" s="1"/>
  <c r="O25" i="17"/>
  <c r="N257" i="17"/>
  <c r="N250" i="17"/>
  <c r="N219" i="17"/>
  <c r="N152" i="17"/>
  <c r="N154" i="17" s="1"/>
  <c r="N144" i="17"/>
  <c r="N119" i="17"/>
  <c r="N111" i="17"/>
  <c r="M257" i="17"/>
  <c r="M250" i="17"/>
  <c r="M219" i="17"/>
  <c r="M152" i="17"/>
  <c r="M154" i="17" s="1"/>
  <c r="M144" i="17"/>
  <c r="M119" i="17"/>
  <c r="M111" i="17"/>
  <c r="L257" i="17"/>
  <c r="L250" i="17"/>
  <c r="L219" i="17"/>
  <c r="L152" i="17"/>
  <c r="L154" i="17" s="1"/>
  <c r="L144" i="17"/>
  <c r="L119" i="17"/>
  <c r="L111" i="17"/>
  <c r="K257" i="17"/>
  <c r="K250" i="17"/>
  <c r="K219" i="17"/>
  <c r="K152" i="17"/>
  <c r="K154" i="17" s="1"/>
  <c r="K144" i="17"/>
  <c r="K119" i="17"/>
  <c r="K111" i="17"/>
  <c r="J257" i="17"/>
  <c r="J250" i="17"/>
  <c r="J219" i="17"/>
  <c r="J152" i="17"/>
  <c r="J154" i="17" s="1"/>
  <c r="J144" i="17"/>
  <c r="J119" i="17"/>
  <c r="J111" i="17"/>
  <c r="I257" i="17"/>
  <c r="I250" i="17"/>
  <c r="I219" i="17"/>
  <c r="I152" i="17"/>
  <c r="I154" i="17"/>
  <c r="I144" i="17"/>
  <c r="I119" i="17"/>
  <c r="I111" i="17"/>
  <c r="H257" i="17"/>
  <c r="H250" i="17"/>
  <c r="H219" i="17"/>
  <c r="H152" i="17"/>
  <c r="H154" i="17" s="1"/>
  <c r="H144" i="17"/>
  <c r="H119" i="17"/>
  <c r="H111" i="17"/>
  <c r="G257" i="17"/>
  <c r="G250" i="17"/>
  <c r="G219" i="17"/>
  <c r="G152" i="17"/>
  <c r="G154" i="17" s="1"/>
  <c r="G144" i="17"/>
  <c r="G119" i="17"/>
  <c r="G111" i="17"/>
  <c r="F257" i="17"/>
  <c r="F250" i="17"/>
  <c r="F219" i="17"/>
  <c r="F152" i="17"/>
  <c r="F154" i="17" s="1"/>
  <c r="F144" i="17"/>
  <c r="F119" i="17"/>
  <c r="F111" i="17"/>
  <c r="E257" i="17"/>
  <c r="E250" i="17"/>
  <c r="E219" i="17"/>
  <c r="E152" i="17"/>
  <c r="E154" i="17" s="1"/>
  <c r="E144" i="17"/>
  <c r="E119" i="17"/>
  <c r="E111" i="17"/>
  <c r="D257" i="17"/>
  <c r="D250" i="17"/>
  <c r="D219" i="17"/>
  <c r="D152" i="17"/>
  <c r="D154" i="17" s="1"/>
  <c r="D144" i="17"/>
  <c r="D119" i="17"/>
  <c r="D111" i="17"/>
  <c r="C257" i="17"/>
  <c r="C250" i="17"/>
  <c r="C219" i="17"/>
  <c r="C152" i="17"/>
  <c r="C154" i="17" s="1"/>
  <c r="C144" i="17"/>
  <c r="C119" i="17"/>
  <c r="C111" i="17"/>
  <c r="N101" i="17"/>
  <c r="N89" i="17"/>
  <c r="N84" i="17"/>
  <c r="N75" i="17"/>
  <c r="N68" i="17"/>
  <c r="N62" i="17"/>
  <c r="N54" i="17"/>
  <c r="N49" i="17"/>
  <c r="N36" i="17"/>
  <c r="N39" i="17" s="1"/>
  <c r="N42" i="17" s="1"/>
  <c r="N25" i="17"/>
  <c r="M101" i="17"/>
  <c r="M89" i="17"/>
  <c r="M84" i="17"/>
  <c r="M75" i="17"/>
  <c r="M68" i="17"/>
  <c r="M62" i="17"/>
  <c r="M54" i="17"/>
  <c r="M49" i="17"/>
  <c r="M36" i="17"/>
  <c r="M39" i="17" s="1"/>
  <c r="M42" i="17" s="1"/>
  <c r="M25" i="17"/>
  <c r="L101" i="17"/>
  <c r="L89" i="17"/>
  <c r="L84" i="17"/>
  <c r="L75" i="17"/>
  <c r="L68" i="17"/>
  <c r="L62" i="17"/>
  <c r="L54" i="17"/>
  <c r="L49" i="17"/>
  <c r="L36" i="17"/>
  <c r="L39" i="17" s="1"/>
  <c r="L42" i="17" s="1"/>
  <c r="L25" i="17"/>
  <c r="K101" i="17"/>
  <c r="K89" i="17"/>
  <c r="K84" i="17"/>
  <c r="K75" i="17"/>
  <c r="K68" i="17"/>
  <c r="K62" i="17"/>
  <c r="K54" i="17"/>
  <c r="K49" i="17"/>
  <c r="K36" i="17"/>
  <c r="K39" i="17" s="1"/>
  <c r="K42" i="17" s="1"/>
  <c r="K25" i="17"/>
  <c r="J101" i="17"/>
  <c r="J89" i="17"/>
  <c r="J84" i="17"/>
  <c r="J75" i="17"/>
  <c r="J68" i="17"/>
  <c r="J62" i="17"/>
  <c r="J54" i="17"/>
  <c r="J49" i="17"/>
  <c r="J36" i="17"/>
  <c r="J39" i="17" s="1"/>
  <c r="J42" i="17" s="1"/>
  <c r="J25" i="17"/>
  <c r="I101" i="17"/>
  <c r="I89" i="17"/>
  <c r="I84" i="17"/>
  <c r="I75" i="17"/>
  <c r="I68" i="17"/>
  <c r="I62" i="17"/>
  <c r="I54" i="17"/>
  <c r="I49" i="17"/>
  <c r="I36" i="17"/>
  <c r="I39" i="17" s="1"/>
  <c r="I42" i="17" s="1"/>
  <c r="I25" i="17"/>
  <c r="H101" i="17"/>
  <c r="H89" i="17"/>
  <c r="H84" i="17"/>
  <c r="H75" i="17"/>
  <c r="H68" i="17"/>
  <c r="H62" i="17"/>
  <c r="H54" i="17"/>
  <c r="H49" i="17"/>
  <c r="H36" i="17"/>
  <c r="H39" i="17" s="1"/>
  <c r="H42" i="17" s="1"/>
  <c r="H25" i="17"/>
  <c r="G101" i="17"/>
  <c r="G89" i="17"/>
  <c r="G84" i="17"/>
  <c r="G75" i="17"/>
  <c r="G68" i="17"/>
  <c r="G62" i="17"/>
  <c r="G54" i="17"/>
  <c r="G49" i="17"/>
  <c r="G36" i="17"/>
  <c r="G39" i="17" s="1"/>
  <c r="G42" i="17" s="1"/>
  <c r="G25" i="17"/>
  <c r="F101" i="17"/>
  <c r="F89" i="17"/>
  <c r="F84" i="17"/>
  <c r="F75" i="17"/>
  <c r="F68" i="17"/>
  <c r="F62" i="17"/>
  <c r="F54" i="17"/>
  <c r="F49" i="17"/>
  <c r="F36" i="17"/>
  <c r="F39" i="17" s="1"/>
  <c r="F42" i="17" s="1"/>
  <c r="F25" i="17"/>
  <c r="E101" i="17"/>
  <c r="E89" i="17"/>
  <c r="E84" i="17"/>
  <c r="E75" i="17"/>
  <c r="E68" i="17"/>
  <c r="E62" i="17"/>
  <c r="E54" i="17"/>
  <c r="E49" i="17"/>
  <c r="E36" i="17"/>
  <c r="E39" i="17" s="1"/>
  <c r="E42" i="17" s="1"/>
  <c r="E25" i="17"/>
  <c r="D101" i="17"/>
  <c r="D89" i="17"/>
  <c r="D84" i="17"/>
  <c r="D75" i="17"/>
  <c r="D68" i="17"/>
  <c r="D62" i="17"/>
  <c r="D54" i="17"/>
  <c r="D49" i="17"/>
  <c r="D36" i="17"/>
  <c r="D39" i="17" s="1"/>
  <c r="D42" i="17" s="1"/>
  <c r="D25" i="17"/>
  <c r="C101" i="17"/>
  <c r="C89" i="17"/>
  <c r="C84" i="17"/>
  <c r="C75" i="17"/>
  <c r="C68" i="17"/>
  <c r="C62" i="17"/>
  <c r="C54" i="17"/>
  <c r="C49" i="17"/>
  <c r="C36" i="17"/>
  <c r="C39" i="17" s="1"/>
  <c r="C42" i="17" s="1"/>
  <c r="C25" i="17"/>
  <c r="O216" i="15"/>
  <c r="O219" i="15" s="1"/>
  <c r="O98" i="15"/>
  <c r="O34" i="16"/>
  <c r="O33" i="16"/>
  <c r="O258" i="16"/>
  <c r="O251" i="16"/>
  <c r="O219" i="16"/>
  <c r="O152" i="16"/>
  <c r="O154" i="16" s="1"/>
  <c r="O144" i="16"/>
  <c r="O119" i="16"/>
  <c r="O111" i="16"/>
  <c r="O101" i="16"/>
  <c r="O89" i="16"/>
  <c r="O84" i="16"/>
  <c r="O75" i="16"/>
  <c r="O68" i="16"/>
  <c r="O62" i="16"/>
  <c r="O54" i="16"/>
  <c r="O49" i="16"/>
  <c r="O25" i="16"/>
  <c r="O13" i="16"/>
  <c r="N258" i="16"/>
  <c r="N251" i="16"/>
  <c r="N241" i="16"/>
  <c r="N246" i="16" s="1"/>
  <c r="N219" i="16"/>
  <c r="N152" i="16"/>
  <c r="N154" i="16" s="1"/>
  <c r="N144" i="16"/>
  <c r="N119" i="16"/>
  <c r="N111" i="16"/>
  <c r="M258" i="16"/>
  <c r="M251" i="16"/>
  <c r="M219" i="16"/>
  <c r="M152" i="16"/>
  <c r="M154" i="16" s="1"/>
  <c r="M144" i="16"/>
  <c r="M119" i="16"/>
  <c r="M111" i="16"/>
  <c r="L258" i="16"/>
  <c r="L251" i="16"/>
  <c r="L219" i="16"/>
  <c r="L152" i="16"/>
  <c r="L154" i="16" s="1"/>
  <c r="L144" i="16"/>
  <c r="L119" i="16"/>
  <c r="L111" i="16"/>
  <c r="K258" i="16"/>
  <c r="K251" i="16"/>
  <c r="K241" i="16"/>
  <c r="K246" i="16" s="1"/>
  <c r="K219" i="16"/>
  <c r="K152" i="16"/>
  <c r="K154" i="16" s="1"/>
  <c r="K144" i="16"/>
  <c r="K119" i="16"/>
  <c r="K111" i="16"/>
  <c r="J258" i="16"/>
  <c r="J251" i="16"/>
  <c r="J241" i="16"/>
  <c r="J246" i="16" s="1"/>
  <c r="J219" i="16"/>
  <c r="J207" i="16"/>
  <c r="J198" i="16"/>
  <c r="J185" i="16"/>
  <c r="J190" i="16" s="1"/>
  <c r="J152" i="16"/>
  <c r="J154" i="16" s="1"/>
  <c r="J144" i="16"/>
  <c r="J119" i="16"/>
  <c r="J111" i="16"/>
  <c r="I258" i="16"/>
  <c r="I251" i="16"/>
  <c r="I241" i="16"/>
  <c r="I246" i="16" s="1"/>
  <c r="I219" i="16"/>
  <c r="I207" i="16"/>
  <c r="I198" i="16"/>
  <c r="I185" i="16"/>
  <c r="I190" i="16" s="1"/>
  <c r="I152" i="16"/>
  <c r="I154" i="16" s="1"/>
  <c r="I144" i="16"/>
  <c r="I119" i="16"/>
  <c r="I111" i="16"/>
  <c r="H258" i="16"/>
  <c r="H251" i="16"/>
  <c r="H241" i="16"/>
  <c r="H246" i="16" s="1"/>
  <c r="H219" i="16"/>
  <c r="H207" i="16"/>
  <c r="H198" i="16"/>
  <c r="H185" i="16"/>
  <c r="H190" i="16" s="1"/>
  <c r="H152" i="16"/>
  <c r="H154" i="16" s="1"/>
  <c r="H144" i="16"/>
  <c r="H119" i="16"/>
  <c r="H111" i="16"/>
  <c r="G258" i="16"/>
  <c r="G251" i="16"/>
  <c r="G241" i="16"/>
  <c r="G246" i="16" s="1"/>
  <c r="G219" i="16"/>
  <c r="G152" i="16"/>
  <c r="G154" i="16" s="1"/>
  <c r="G144" i="16"/>
  <c r="G119" i="16"/>
  <c r="G111" i="16"/>
  <c r="F258" i="16"/>
  <c r="F251" i="16"/>
  <c r="F241" i="16"/>
  <c r="F246" i="16" s="1"/>
  <c r="F219" i="16"/>
  <c r="F152" i="16"/>
  <c r="F154" i="16" s="1"/>
  <c r="F144" i="16"/>
  <c r="F119" i="16"/>
  <c r="F111" i="16"/>
  <c r="E258" i="16"/>
  <c r="E251" i="16"/>
  <c r="E219" i="16"/>
  <c r="E152" i="16"/>
  <c r="E154" i="16" s="1"/>
  <c r="E144" i="16"/>
  <c r="E119" i="16"/>
  <c r="E111" i="16"/>
  <c r="D258" i="16"/>
  <c r="D251" i="16"/>
  <c r="D219" i="16"/>
  <c r="D152" i="16"/>
  <c r="D154" i="16" s="1"/>
  <c r="D144" i="16"/>
  <c r="D119" i="16"/>
  <c r="D111" i="16"/>
  <c r="C258" i="16"/>
  <c r="C251" i="16"/>
  <c r="C241" i="16"/>
  <c r="C246" i="16" s="1"/>
  <c r="C219" i="16"/>
  <c r="C152" i="16"/>
  <c r="C154" i="16" s="1"/>
  <c r="C144" i="16"/>
  <c r="C119" i="16"/>
  <c r="C111" i="16"/>
  <c r="N101" i="16"/>
  <c r="N89" i="16"/>
  <c r="N84" i="16"/>
  <c r="N75" i="16"/>
  <c r="N68" i="16"/>
  <c r="N62" i="16"/>
  <c r="N54" i="16"/>
  <c r="N49" i="16"/>
  <c r="N36" i="16"/>
  <c r="N39" i="16" s="1"/>
  <c r="N42" i="16" s="1"/>
  <c r="N25" i="16"/>
  <c r="N13" i="16"/>
  <c r="M101" i="16"/>
  <c r="M89" i="16"/>
  <c r="M84" i="16"/>
  <c r="M75" i="16"/>
  <c r="M68" i="16"/>
  <c r="M62" i="16"/>
  <c r="M54" i="16"/>
  <c r="M49" i="16"/>
  <c r="M36" i="16"/>
  <c r="M39" i="16" s="1"/>
  <c r="M42" i="16" s="1"/>
  <c r="M25" i="16"/>
  <c r="M13" i="16"/>
  <c r="L101" i="16"/>
  <c r="L89" i="16"/>
  <c r="L84" i="16"/>
  <c r="L75" i="16"/>
  <c r="L68" i="16"/>
  <c r="L62" i="16"/>
  <c r="L54" i="16"/>
  <c r="L49" i="16"/>
  <c r="L36" i="16"/>
  <c r="L39" i="16" s="1"/>
  <c r="L42" i="16" s="1"/>
  <c r="L25" i="16"/>
  <c r="L13" i="16"/>
  <c r="K101" i="16"/>
  <c r="K89" i="16"/>
  <c r="K84" i="16"/>
  <c r="K75" i="16"/>
  <c r="K68" i="16"/>
  <c r="K62" i="16"/>
  <c r="K54" i="16"/>
  <c r="K49" i="16"/>
  <c r="K36" i="16"/>
  <c r="K39" i="16" s="1"/>
  <c r="K42" i="16" s="1"/>
  <c r="K25" i="16"/>
  <c r="K13" i="16"/>
  <c r="J101" i="16"/>
  <c r="J89" i="16"/>
  <c r="J84" i="16"/>
  <c r="J75" i="16"/>
  <c r="J68" i="16"/>
  <c r="J62" i="16"/>
  <c r="J54" i="16"/>
  <c r="J49" i="16"/>
  <c r="J36" i="16"/>
  <c r="J39" i="16" s="1"/>
  <c r="J42" i="16" s="1"/>
  <c r="J25" i="16"/>
  <c r="J13" i="16"/>
  <c r="I101" i="16"/>
  <c r="I89" i="16"/>
  <c r="I84" i="16"/>
  <c r="I75" i="16"/>
  <c r="I68" i="16"/>
  <c r="I62" i="16"/>
  <c r="I54" i="16"/>
  <c r="I49" i="16"/>
  <c r="I36" i="16"/>
  <c r="I39" i="16" s="1"/>
  <c r="I42" i="16" s="1"/>
  <c r="I25" i="16"/>
  <c r="I13" i="16"/>
  <c r="H101" i="16"/>
  <c r="H89" i="16"/>
  <c r="H84" i="16"/>
  <c r="H75" i="16"/>
  <c r="H68" i="16"/>
  <c r="H62" i="16"/>
  <c r="H54" i="16"/>
  <c r="H49" i="16"/>
  <c r="H36" i="16"/>
  <c r="H39" i="16" s="1"/>
  <c r="H42" i="16" s="1"/>
  <c r="H25" i="16"/>
  <c r="H13" i="16"/>
  <c r="G101" i="16"/>
  <c r="G89" i="16"/>
  <c r="G84" i="16"/>
  <c r="G75" i="16"/>
  <c r="G68" i="16"/>
  <c r="G62" i="16"/>
  <c r="G54" i="16"/>
  <c r="G49" i="16"/>
  <c r="G36" i="16"/>
  <c r="G39" i="16" s="1"/>
  <c r="G42" i="16" s="1"/>
  <c r="G25" i="16"/>
  <c r="G13" i="16"/>
  <c r="F101" i="16"/>
  <c r="F89" i="16"/>
  <c r="F84" i="16"/>
  <c r="F75" i="16"/>
  <c r="F68" i="16"/>
  <c r="F62" i="16"/>
  <c r="F54" i="16"/>
  <c r="F49" i="16"/>
  <c r="F36" i="16"/>
  <c r="F39" i="16" s="1"/>
  <c r="F42" i="16" s="1"/>
  <c r="F25" i="16"/>
  <c r="F13" i="16"/>
  <c r="E101" i="16"/>
  <c r="E89" i="16"/>
  <c r="E84" i="16"/>
  <c r="E75" i="16"/>
  <c r="E68" i="16"/>
  <c r="E62" i="16"/>
  <c r="E54" i="16"/>
  <c r="E49" i="16"/>
  <c r="E36" i="16"/>
  <c r="E39" i="16" s="1"/>
  <c r="E42" i="16" s="1"/>
  <c r="E25" i="16"/>
  <c r="E13" i="16"/>
  <c r="D101" i="16"/>
  <c r="D89" i="16"/>
  <c r="D84" i="16"/>
  <c r="D75" i="16"/>
  <c r="D68" i="16"/>
  <c r="D62" i="16"/>
  <c r="D54" i="16"/>
  <c r="D49" i="16"/>
  <c r="D36" i="16"/>
  <c r="D39" i="16" s="1"/>
  <c r="D42" i="16" s="1"/>
  <c r="D25" i="16"/>
  <c r="D13" i="16"/>
  <c r="C101" i="16"/>
  <c r="C89" i="16"/>
  <c r="C84" i="16"/>
  <c r="C75" i="16"/>
  <c r="C68" i="16"/>
  <c r="C62" i="16"/>
  <c r="C54" i="16"/>
  <c r="C49" i="16"/>
  <c r="C36" i="16"/>
  <c r="C39" i="16" s="1"/>
  <c r="C42" i="16" s="1"/>
  <c r="C25" i="16"/>
  <c r="C13" i="16"/>
  <c r="O257" i="15"/>
  <c r="O250" i="15"/>
  <c r="O240" i="15"/>
  <c r="O152" i="15"/>
  <c r="O154" i="15" s="1"/>
  <c r="O144" i="15"/>
  <c r="O119" i="15"/>
  <c r="O111" i="15"/>
  <c r="O89" i="15"/>
  <c r="O84" i="15"/>
  <c r="O75" i="15"/>
  <c r="O68" i="15"/>
  <c r="O62" i="15"/>
  <c r="O54" i="15"/>
  <c r="O49" i="15"/>
  <c r="O36" i="15"/>
  <c r="O39" i="15" s="1"/>
  <c r="O42" i="15" s="1"/>
  <c r="O13" i="15"/>
  <c r="N257" i="15"/>
  <c r="N250" i="15"/>
  <c r="N240" i="15"/>
  <c r="N152" i="15"/>
  <c r="N154" i="15" s="1"/>
  <c r="N144" i="15"/>
  <c r="N119" i="15"/>
  <c r="N111" i="15"/>
  <c r="M257" i="15"/>
  <c r="M250" i="15"/>
  <c r="M240" i="15"/>
  <c r="M152" i="15"/>
  <c r="M154" i="15" s="1"/>
  <c r="M144" i="15"/>
  <c r="M119" i="15"/>
  <c r="M111" i="15"/>
  <c r="L257" i="15"/>
  <c r="L250" i="15"/>
  <c r="L240" i="15"/>
  <c r="L152" i="15"/>
  <c r="L154" i="15" s="1"/>
  <c r="L144" i="15"/>
  <c r="L119" i="15"/>
  <c r="L111" i="15"/>
  <c r="K257" i="15"/>
  <c r="K250" i="15"/>
  <c r="K240" i="15"/>
  <c r="K152" i="15"/>
  <c r="K154" i="15" s="1"/>
  <c r="K144" i="15"/>
  <c r="K119" i="15"/>
  <c r="K111" i="15"/>
  <c r="J257" i="15"/>
  <c r="J250" i="15"/>
  <c r="J240" i="15"/>
  <c r="J152" i="15"/>
  <c r="J154" i="15" s="1"/>
  <c r="J144" i="15"/>
  <c r="J119" i="15"/>
  <c r="J111" i="15"/>
  <c r="I257" i="15"/>
  <c r="I250" i="15"/>
  <c r="I240" i="15"/>
  <c r="I152" i="15"/>
  <c r="I154" i="15" s="1"/>
  <c r="I144" i="15"/>
  <c r="I119" i="15"/>
  <c r="I111" i="15"/>
  <c r="H257" i="15"/>
  <c r="H250" i="15"/>
  <c r="H240" i="15"/>
  <c r="H152" i="15"/>
  <c r="H154" i="15" s="1"/>
  <c r="H144" i="15"/>
  <c r="H119" i="15"/>
  <c r="H111" i="15"/>
  <c r="G257" i="15"/>
  <c r="G250" i="15"/>
  <c r="G240" i="15"/>
  <c r="G152" i="15"/>
  <c r="G154" i="15" s="1"/>
  <c r="G144" i="15"/>
  <c r="G119" i="15"/>
  <c r="G111" i="15"/>
  <c r="F257" i="15"/>
  <c r="F250" i="15"/>
  <c r="F240" i="15"/>
  <c r="F245" i="15" s="1"/>
  <c r="F152" i="15"/>
  <c r="F154" i="15" s="1"/>
  <c r="F144" i="15"/>
  <c r="F119" i="15"/>
  <c r="F111" i="15"/>
  <c r="E257" i="15"/>
  <c r="E250" i="15"/>
  <c r="E240" i="15"/>
  <c r="E152" i="15"/>
  <c r="E154" i="15" s="1"/>
  <c r="E119" i="15"/>
  <c r="E111" i="15"/>
  <c r="D257" i="15"/>
  <c r="D250" i="15"/>
  <c r="D240" i="15"/>
  <c r="D245" i="15" s="1"/>
  <c r="D152" i="15"/>
  <c r="D154" i="15" s="1"/>
  <c r="D144" i="15"/>
  <c r="D119" i="15"/>
  <c r="D111" i="15"/>
  <c r="C257" i="15"/>
  <c r="C250" i="15"/>
  <c r="C240" i="15"/>
  <c r="C152" i="15"/>
  <c r="C154" i="15" s="1"/>
  <c r="C144" i="15"/>
  <c r="C119" i="15"/>
  <c r="C111" i="15"/>
  <c r="N101" i="15"/>
  <c r="N89" i="15"/>
  <c r="N84" i="15"/>
  <c r="N75" i="15"/>
  <c r="N68" i="15"/>
  <c r="N62" i="15"/>
  <c r="N54" i="15"/>
  <c r="N49" i="15"/>
  <c r="N36" i="15"/>
  <c r="N39" i="15" s="1"/>
  <c r="N42" i="15" s="1"/>
  <c r="N25" i="15"/>
  <c r="N13" i="15"/>
  <c r="M101" i="15"/>
  <c r="M89" i="15"/>
  <c r="M84" i="15"/>
  <c r="M75" i="15"/>
  <c r="M68" i="15"/>
  <c r="M62" i="15"/>
  <c r="M54" i="15"/>
  <c r="M49" i="15"/>
  <c r="M36" i="15"/>
  <c r="M39" i="15" s="1"/>
  <c r="M42" i="15" s="1"/>
  <c r="M25" i="15"/>
  <c r="M13" i="15"/>
  <c r="L89" i="15"/>
  <c r="L84" i="15"/>
  <c r="L75" i="15"/>
  <c r="L68" i="15"/>
  <c r="L62" i="15"/>
  <c r="L54" i="15"/>
  <c r="L49" i="15"/>
  <c r="L36" i="15"/>
  <c r="L39" i="15" s="1"/>
  <c r="L42" i="15" s="1"/>
  <c r="L25" i="15"/>
  <c r="L13" i="15"/>
  <c r="K89" i="15"/>
  <c r="K84" i="15"/>
  <c r="K75" i="15"/>
  <c r="K68" i="15"/>
  <c r="K62" i="15"/>
  <c r="K54" i="15"/>
  <c r="K49" i="15"/>
  <c r="K36" i="15"/>
  <c r="K39" i="15" s="1"/>
  <c r="K42" i="15" s="1"/>
  <c r="K25" i="15"/>
  <c r="K13" i="15"/>
  <c r="J101" i="15"/>
  <c r="J89" i="15"/>
  <c r="J84" i="15"/>
  <c r="J75" i="15"/>
  <c r="J68" i="15"/>
  <c r="J62" i="15"/>
  <c r="J54" i="15"/>
  <c r="J49" i="15"/>
  <c r="J36" i="15"/>
  <c r="J39" i="15" s="1"/>
  <c r="J42" i="15" s="1"/>
  <c r="J25" i="15"/>
  <c r="J13" i="15"/>
  <c r="I101" i="15"/>
  <c r="I89" i="15"/>
  <c r="I84" i="15"/>
  <c r="I75" i="15"/>
  <c r="I68" i="15"/>
  <c r="I62" i="15"/>
  <c r="I54" i="15"/>
  <c r="I49" i="15"/>
  <c r="I36" i="15"/>
  <c r="I39" i="15" s="1"/>
  <c r="I42" i="15" s="1"/>
  <c r="I25" i="15"/>
  <c r="I13" i="15"/>
  <c r="H101" i="15"/>
  <c r="H89" i="15"/>
  <c r="H84" i="15"/>
  <c r="H75" i="15"/>
  <c r="H68" i="15"/>
  <c r="H62" i="15"/>
  <c r="H54" i="15"/>
  <c r="H49" i="15"/>
  <c r="H36" i="15"/>
  <c r="H39" i="15" s="1"/>
  <c r="H42" i="15" s="1"/>
  <c r="H25" i="15"/>
  <c r="H13" i="15"/>
  <c r="G101" i="15"/>
  <c r="G89" i="15"/>
  <c r="G84" i="15"/>
  <c r="G75" i="15"/>
  <c r="G68" i="15"/>
  <c r="G62" i="15"/>
  <c r="G54" i="15"/>
  <c r="G49" i="15"/>
  <c r="G36" i="15"/>
  <c r="G39" i="15" s="1"/>
  <c r="G42" i="15" s="1"/>
  <c r="G25" i="15"/>
  <c r="G13" i="15"/>
  <c r="F101" i="15"/>
  <c r="F89" i="15"/>
  <c r="F84" i="15"/>
  <c r="F75" i="15"/>
  <c r="F68" i="15"/>
  <c r="F62" i="15"/>
  <c r="F54" i="15"/>
  <c r="F49" i="15"/>
  <c r="F36" i="15"/>
  <c r="F39" i="15" s="1"/>
  <c r="F42" i="15" s="1"/>
  <c r="F25" i="15"/>
  <c r="F13" i="15"/>
  <c r="E89" i="15"/>
  <c r="E84" i="15"/>
  <c r="E75" i="15"/>
  <c r="E68" i="15"/>
  <c r="E62" i="15"/>
  <c r="E54" i="15"/>
  <c r="E49" i="15"/>
  <c r="E36" i="15"/>
  <c r="E39" i="15" s="1"/>
  <c r="E42" i="15" s="1"/>
  <c r="E25" i="15"/>
  <c r="E13" i="15"/>
  <c r="D101" i="15"/>
  <c r="D89" i="15"/>
  <c r="D84" i="15"/>
  <c r="D75" i="15"/>
  <c r="D68" i="15"/>
  <c r="D62" i="15"/>
  <c r="D54" i="15"/>
  <c r="D49" i="15"/>
  <c r="D36" i="15"/>
  <c r="D39" i="15" s="1"/>
  <c r="D42" i="15" s="1"/>
  <c r="D25" i="15"/>
  <c r="D13" i="15"/>
  <c r="C101" i="15"/>
  <c r="C89" i="15"/>
  <c r="C84" i="15"/>
  <c r="C75" i="15"/>
  <c r="C68" i="15"/>
  <c r="C62" i="15"/>
  <c r="C54" i="15"/>
  <c r="C49" i="15"/>
  <c r="C36" i="15"/>
  <c r="C39" i="15" s="1"/>
  <c r="C42" i="15" s="1"/>
  <c r="C25" i="15"/>
  <c r="C13" i="15"/>
  <c r="O255" i="14"/>
  <c r="O248" i="14"/>
  <c r="O250" i="14" s="1"/>
  <c r="O219" i="14"/>
  <c r="O152" i="14"/>
  <c r="O154" i="14" s="1"/>
  <c r="O119" i="14"/>
  <c r="O111" i="14"/>
  <c r="O101" i="14"/>
  <c r="O89" i="14"/>
  <c r="O84" i="14"/>
  <c r="O75" i="14"/>
  <c r="O68" i="14"/>
  <c r="O62" i="14"/>
  <c r="O54" i="14"/>
  <c r="O49" i="14"/>
  <c r="O36" i="14"/>
  <c r="O39" i="14" s="1"/>
  <c r="O42" i="14" s="1"/>
  <c r="O25" i="14"/>
  <c r="N250" i="14"/>
  <c r="N219" i="14"/>
  <c r="N152" i="14"/>
  <c r="N154" i="14" s="1"/>
  <c r="N119" i="14"/>
  <c r="N111" i="14"/>
  <c r="M250" i="14"/>
  <c r="M219" i="14"/>
  <c r="M152" i="14"/>
  <c r="M154" i="14" s="1"/>
  <c r="M119" i="14"/>
  <c r="M111" i="14"/>
  <c r="L250" i="14"/>
  <c r="L219" i="14"/>
  <c r="L152" i="14"/>
  <c r="L154" i="14" s="1"/>
  <c r="L119" i="14"/>
  <c r="L111" i="14"/>
  <c r="K250" i="14"/>
  <c r="K219" i="14"/>
  <c r="K152" i="14"/>
  <c r="K154" i="14" s="1"/>
  <c r="K119" i="14"/>
  <c r="K111" i="14"/>
  <c r="J250" i="14"/>
  <c r="J219" i="14"/>
  <c r="J152" i="14"/>
  <c r="J154" i="14" s="1"/>
  <c r="J119" i="14"/>
  <c r="J111" i="14"/>
  <c r="I257" i="14"/>
  <c r="I250" i="14"/>
  <c r="I219" i="14"/>
  <c r="I152" i="14"/>
  <c r="I154" i="14" s="1"/>
  <c r="I119" i="14"/>
  <c r="I111" i="14"/>
  <c r="H250" i="14"/>
  <c r="H219" i="14"/>
  <c r="H152" i="14"/>
  <c r="H154" i="14" s="1"/>
  <c r="H119" i="14"/>
  <c r="H111" i="14"/>
  <c r="G250" i="14"/>
  <c r="G219" i="14"/>
  <c r="G152" i="14"/>
  <c r="G154" i="14" s="1"/>
  <c r="G119" i="14"/>
  <c r="G111" i="14"/>
  <c r="F250" i="14"/>
  <c r="F219" i="14"/>
  <c r="F152" i="14"/>
  <c r="F154" i="14" s="1"/>
  <c r="F119" i="14"/>
  <c r="F111" i="14"/>
  <c r="E250" i="14"/>
  <c r="E219" i="14"/>
  <c r="E152" i="14"/>
  <c r="E154" i="14" s="1"/>
  <c r="E119" i="14"/>
  <c r="E111" i="14"/>
  <c r="D250" i="14"/>
  <c r="D219" i="14"/>
  <c r="D152" i="14"/>
  <c r="D154" i="14" s="1"/>
  <c r="D119" i="14"/>
  <c r="D111" i="14"/>
  <c r="C250" i="14"/>
  <c r="C219" i="14"/>
  <c r="C152" i="14"/>
  <c r="C154" i="14" s="1"/>
  <c r="C119" i="14"/>
  <c r="C111" i="14"/>
  <c r="N101" i="14"/>
  <c r="N89" i="14"/>
  <c r="N84" i="14"/>
  <c r="N75" i="14"/>
  <c r="N68" i="14"/>
  <c r="N62" i="14"/>
  <c r="N54" i="14"/>
  <c r="N49" i="14"/>
  <c r="N36" i="14"/>
  <c r="N39" i="14" s="1"/>
  <c r="N42" i="14" s="1"/>
  <c r="N25" i="14"/>
  <c r="N13" i="14"/>
  <c r="M101" i="14"/>
  <c r="M89" i="14"/>
  <c r="M84" i="14"/>
  <c r="M75" i="14"/>
  <c r="M68" i="14"/>
  <c r="M62" i="14"/>
  <c r="M54" i="14"/>
  <c r="M49" i="14"/>
  <c r="M36" i="14"/>
  <c r="M39" i="14" s="1"/>
  <c r="M42" i="14" s="1"/>
  <c r="M25" i="14"/>
  <c r="M13" i="14"/>
  <c r="L101" i="14"/>
  <c r="L89" i="14"/>
  <c r="L84" i="14"/>
  <c r="L75" i="14"/>
  <c r="L68" i="14"/>
  <c r="L62" i="14"/>
  <c r="L54" i="14"/>
  <c r="L49" i="14"/>
  <c r="L36" i="14"/>
  <c r="L39" i="14" s="1"/>
  <c r="L42" i="14" s="1"/>
  <c r="L25" i="14"/>
  <c r="L13" i="14"/>
  <c r="K101" i="14"/>
  <c r="K89" i="14"/>
  <c r="K84" i="14"/>
  <c r="K75" i="14"/>
  <c r="K68" i="14"/>
  <c r="K62" i="14"/>
  <c r="K54" i="14"/>
  <c r="K49" i="14"/>
  <c r="K36" i="14"/>
  <c r="K39" i="14" s="1"/>
  <c r="K42" i="14" s="1"/>
  <c r="K25" i="14"/>
  <c r="J101" i="14"/>
  <c r="J89" i="14"/>
  <c r="J84" i="14"/>
  <c r="J75" i="14"/>
  <c r="J68" i="14"/>
  <c r="J62" i="14"/>
  <c r="J54" i="14"/>
  <c r="J49" i="14"/>
  <c r="J36" i="14"/>
  <c r="J39" i="14" s="1"/>
  <c r="J42" i="14" s="1"/>
  <c r="J25" i="14"/>
  <c r="J13" i="14"/>
  <c r="I101" i="14"/>
  <c r="I89" i="14"/>
  <c r="I84" i="14"/>
  <c r="I75" i="14"/>
  <c r="I68" i="14"/>
  <c r="I62" i="14"/>
  <c r="I54" i="14"/>
  <c r="I49" i="14"/>
  <c r="I36" i="14"/>
  <c r="I39" i="14" s="1"/>
  <c r="I42" i="14" s="1"/>
  <c r="I25" i="14"/>
  <c r="I13" i="14"/>
  <c r="H101" i="14"/>
  <c r="H89" i="14"/>
  <c r="H84" i="14"/>
  <c r="H75" i="14"/>
  <c r="H68" i="14"/>
  <c r="H62" i="14"/>
  <c r="H54" i="14"/>
  <c r="H49" i="14"/>
  <c r="H36" i="14"/>
  <c r="H39" i="14" s="1"/>
  <c r="H42" i="14" s="1"/>
  <c r="H25" i="14"/>
  <c r="G101" i="14"/>
  <c r="G89" i="14"/>
  <c r="G84" i="14"/>
  <c r="G75" i="14"/>
  <c r="G68" i="14"/>
  <c r="G62" i="14"/>
  <c r="G54" i="14"/>
  <c r="G49" i="14"/>
  <c r="G36" i="14"/>
  <c r="G39" i="14" s="1"/>
  <c r="G42" i="14" s="1"/>
  <c r="G25" i="14"/>
  <c r="F101" i="14"/>
  <c r="F89" i="14"/>
  <c r="F84" i="14"/>
  <c r="F75" i="14"/>
  <c r="F68" i="14"/>
  <c r="F62" i="14"/>
  <c r="F54" i="14"/>
  <c r="F49" i="14"/>
  <c r="F36" i="14"/>
  <c r="F39" i="14" s="1"/>
  <c r="F42" i="14" s="1"/>
  <c r="F25" i="14"/>
  <c r="F13" i="14"/>
  <c r="E101" i="14"/>
  <c r="E89" i="14"/>
  <c r="E84" i="14"/>
  <c r="E75" i="14"/>
  <c r="E68" i="14"/>
  <c r="E62" i="14"/>
  <c r="E54" i="14"/>
  <c r="E49" i="14"/>
  <c r="E36" i="14"/>
  <c r="E39" i="14" s="1"/>
  <c r="E42" i="14" s="1"/>
  <c r="E25" i="14"/>
  <c r="E13" i="14"/>
  <c r="D101" i="14"/>
  <c r="D89" i="14"/>
  <c r="D84" i="14"/>
  <c r="D75" i="14"/>
  <c r="D68" i="14"/>
  <c r="D62" i="14"/>
  <c r="D54" i="14"/>
  <c r="D49" i="14"/>
  <c r="D36" i="14"/>
  <c r="D39" i="14" s="1"/>
  <c r="D42" i="14" s="1"/>
  <c r="D25" i="14"/>
  <c r="C101" i="14"/>
  <c r="C89" i="14"/>
  <c r="C84" i="14"/>
  <c r="C75" i="14"/>
  <c r="C68" i="14"/>
  <c r="C62" i="14"/>
  <c r="C54" i="14"/>
  <c r="C49" i="14"/>
  <c r="C36" i="14"/>
  <c r="C39" i="14" s="1"/>
  <c r="C42" i="14" s="1"/>
  <c r="C25" i="14"/>
  <c r="O252" i="13"/>
  <c r="O256" i="13" s="1"/>
  <c r="O183" i="13"/>
  <c r="O157" i="13"/>
  <c r="O150" i="13"/>
  <c r="O146" i="13"/>
  <c r="O131" i="13"/>
  <c r="O132" i="12"/>
  <c r="O247" i="13"/>
  <c r="O249" i="13" s="1"/>
  <c r="O227" i="13"/>
  <c r="O229" i="13"/>
  <c r="O232" i="13"/>
  <c r="O233" i="13"/>
  <c r="O235" i="13"/>
  <c r="O219" i="13"/>
  <c r="O203" i="13"/>
  <c r="O119" i="13"/>
  <c r="O111" i="13"/>
  <c r="O101" i="13"/>
  <c r="O89" i="13"/>
  <c r="O84" i="13"/>
  <c r="O75" i="13"/>
  <c r="O68" i="13"/>
  <c r="O62" i="13"/>
  <c r="O54" i="13"/>
  <c r="O36" i="13"/>
  <c r="O39" i="13" s="1"/>
  <c r="O42" i="13" s="1"/>
  <c r="O25" i="13"/>
  <c r="N256" i="13"/>
  <c r="N249" i="13"/>
  <c r="N219" i="13"/>
  <c r="N207" i="13"/>
  <c r="N198" i="13"/>
  <c r="N185" i="13"/>
  <c r="N190" i="13" s="1"/>
  <c r="N152" i="13"/>
  <c r="N154" i="13" s="1"/>
  <c r="N144" i="13"/>
  <c r="N119" i="13"/>
  <c r="N111" i="13"/>
  <c r="M256" i="13"/>
  <c r="M249" i="13"/>
  <c r="M219" i="13"/>
  <c r="M207" i="13"/>
  <c r="M198" i="13"/>
  <c r="M185" i="13"/>
  <c r="M190" i="13" s="1"/>
  <c r="M152" i="13"/>
  <c r="M154" i="13" s="1"/>
  <c r="M144" i="13"/>
  <c r="M119" i="13"/>
  <c r="M111" i="13"/>
  <c r="L256" i="13"/>
  <c r="L249" i="13"/>
  <c r="L219" i="13"/>
  <c r="L207" i="13"/>
  <c r="L198" i="13"/>
  <c r="L185" i="13"/>
  <c r="L190" i="13" s="1"/>
  <c r="L152" i="13"/>
  <c r="L154" i="13" s="1"/>
  <c r="L144" i="13"/>
  <c r="L119" i="13"/>
  <c r="L111" i="13"/>
  <c r="K256" i="13"/>
  <c r="K249" i="13"/>
  <c r="K219" i="13"/>
  <c r="K207" i="13"/>
  <c r="K198" i="13"/>
  <c r="K185" i="13"/>
  <c r="K190" i="13" s="1"/>
  <c r="K152" i="13"/>
  <c r="K154" i="13" s="1"/>
  <c r="K144" i="13"/>
  <c r="K119" i="13"/>
  <c r="K111" i="13"/>
  <c r="J256" i="13"/>
  <c r="J249" i="13"/>
  <c r="J240" i="13"/>
  <c r="J219" i="13"/>
  <c r="J152" i="13"/>
  <c r="J154" i="13" s="1"/>
  <c r="J119" i="13"/>
  <c r="J111" i="13"/>
  <c r="I256" i="13"/>
  <c r="I249" i="13"/>
  <c r="I240" i="13"/>
  <c r="I219" i="13"/>
  <c r="I144" i="13"/>
  <c r="I119" i="13"/>
  <c r="I111" i="13"/>
  <c r="H256" i="13"/>
  <c r="H249" i="13"/>
  <c r="H240" i="13"/>
  <c r="H219" i="13"/>
  <c r="H144" i="13"/>
  <c r="H119" i="13"/>
  <c r="H111" i="13"/>
  <c r="G256" i="13"/>
  <c r="G249" i="13"/>
  <c r="G219" i="13"/>
  <c r="G207" i="13"/>
  <c r="G198" i="13"/>
  <c r="G185" i="13"/>
  <c r="G190" i="13" s="1"/>
  <c r="G152" i="13"/>
  <c r="G154" i="13" s="1"/>
  <c r="G144" i="13"/>
  <c r="G119" i="13"/>
  <c r="G111" i="13"/>
  <c r="F256" i="13"/>
  <c r="F249" i="13"/>
  <c r="F219" i="13"/>
  <c r="F207" i="13"/>
  <c r="F198" i="13"/>
  <c r="F185" i="13"/>
  <c r="F190" i="13" s="1"/>
  <c r="F152" i="13"/>
  <c r="F154" i="13" s="1"/>
  <c r="F144" i="13"/>
  <c r="F119" i="13"/>
  <c r="F111" i="13"/>
  <c r="E256" i="13"/>
  <c r="E249" i="13"/>
  <c r="E219" i="13"/>
  <c r="E207" i="13"/>
  <c r="E198" i="13"/>
  <c r="E185" i="13"/>
  <c r="E190" i="13" s="1"/>
  <c r="E152" i="13"/>
  <c r="E154" i="13" s="1"/>
  <c r="E144" i="13"/>
  <c r="E119" i="13"/>
  <c r="E111" i="13"/>
  <c r="D256" i="13"/>
  <c r="D249" i="13"/>
  <c r="D219" i="13"/>
  <c r="D207" i="13"/>
  <c r="D198" i="13"/>
  <c r="D185" i="13"/>
  <c r="D190" i="13" s="1"/>
  <c r="D152" i="13"/>
  <c r="D154" i="13" s="1"/>
  <c r="D144" i="13"/>
  <c r="D119" i="13"/>
  <c r="D111" i="13"/>
  <c r="C256" i="13"/>
  <c r="C249" i="13"/>
  <c r="C219" i="13"/>
  <c r="C207" i="13"/>
  <c r="C198" i="13"/>
  <c r="C185" i="13"/>
  <c r="C190" i="13" s="1"/>
  <c r="C152" i="13"/>
  <c r="C154" i="13" s="1"/>
  <c r="C144" i="13"/>
  <c r="C119" i="13"/>
  <c r="C111" i="13"/>
  <c r="N101" i="13"/>
  <c r="N89" i="13"/>
  <c r="N84" i="13"/>
  <c r="N75" i="13"/>
  <c r="N68" i="13"/>
  <c r="N62" i="13"/>
  <c r="N54" i="13"/>
  <c r="N49" i="13"/>
  <c r="N36" i="13"/>
  <c r="N39" i="13" s="1"/>
  <c r="N42" i="13" s="1"/>
  <c r="N25" i="13"/>
  <c r="N13" i="13"/>
  <c r="M101" i="13"/>
  <c r="M89" i="13"/>
  <c r="M84" i="13"/>
  <c r="M75" i="13"/>
  <c r="M68" i="13"/>
  <c r="M62" i="13"/>
  <c r="M54" i="13"/>
  <c r="M49" i="13"/>
  <c r="M36" i="13"/>
  <c r="M39" i="13" s="1"/>
  <c r="M42" i="13" s="1"/>
  <c r="M25" i="13"/>
  <c r="M13" i="13"/>
  <c r="L101" i="13"/>
  <c r="L89" i="13"/>
  <c r="L84" i="13"/>
  <c r="L75" i="13"/>
  <c r="L68" i="13"/>
  <c r="L62" i="13"/>
  <c r="L54" i="13"/>
  <c r="L49" i="13"/>
  <c r="L36" i="13"/>
  <c r="L39" i="13" s="1"/>
  <c r="L42" i="13" s="1"/>
  <c r="L25" i="13"/>
  <c r="L13" i="13"/>
  <c r="K101" i="13"/>
  <c r="K89" i="13"/>
  <c r="K84" i="13"/>
  <c r="K75" i="13"/>
  <c r="K68" i="13"/>
  <c r="K62" i="13"/>
  <c r="K54" i="13"/>
  <c r="K49" i="13"/>
  <c r="K36" i="13"/>
  <c r="K39" i="13" s="1"/>
  <c r="K42" i="13" s="1"/>
  <c r="K25" i="13"/>
  <c r="K13" i="13"/>
  <c r="J101" i="13"/>
  <c r="J89" i="13"/>
  <c r="J84" i="13"/>
  <c r="J75" i="13"/>
  <c r="J68" i="13"/>
  <c r="J62" i="13"/>
  <c r="J54" i="13"/>
  <c r="J49" i="13"/>
  <c r="J36" i="13"/>
  <c r="J39" i="13" s="1"/>
  <c r="J42" i="13" s="1"/>
  <c r="J25" i="13"/>
  <c r="J13" i="13"/>
  <c r="I101" i="13"/>
  <c r="I89" i="13"/>
  <c r="I84" i="13"/>
  <c r="I75" i="13"/>
  <c r="I68" i="13"/>
  <c r="I62" i="13"/>
  <c r="I54" i="13"/>
  <c r="I36" i="13"/>
  <c r="I39" i="13" s="1"/>
  <c r="I42" i="13" s="1"/>
  <c r="I25" i="13"/>
  <c r="H101" i="13"/>
  <c r="H89" i="13"/>
  <c r="H84" i="13"/>
  <c r="H75" i="13"/>
  <c r="H68" i="13"/>
  <c r="H62" i="13"/>
  <c r="H54" i="13"/>
  <c r="H49" i="13"/>
  <c r="H36" i="13"/>
  <c r="H39" i="13" s="1"/>
  <c r="H42" i="13" s="1"/>
  <c r="H25" i="13"/>
  <c r="H13" i="13"/>
  <c r="G101" i="13"/>
  <c r="G89" i="13"/>
  <c r="G84" i="13"/>
  <c r="G75" i="13"/>
  <c r="G68" i="13"/>
  <c r="G62" i="13"/>
  <c r="G54" i="13"/>
  <c r="G49" i="13"/>
  <c r="G36" i="13"/>
  <c r="G39" i="13" s="1"/>
  <c r="G42" i="13" s="1"/>
  <c r="G25" i="13"/>
  <c r="G13" i="13"/>
  <c r="F101" i="13"/>
  <c r="F89" i="13"/>
  <c r="F84" i="13"/>
  <c r="F75" i="13"/>
  <c r="F68" i="13"/>
  <c r="F62" i="13"/>
  <c r="F54" i="13"/>
  <c r="F49" i="13"/>
  <c r="F36" i="13"/>
  <c r="F39" i="13" s="1"/>
  <c r="F42" i="13" s="1"/>
  <c r="F25" i="13"/>
  <c r="F13" i="13"/>
  <c r="E101" i="13"/>
  <c r="E89" i="13"/>
  <c r="E84" i="13"/>
  <c r="E75" i="13"/>
  <c r="E68" i="13"/>
  <c r="E62" i="13"/>
  <c r="E54" i="13"/>
  <c r="E49" i="13"/>
  <c r="E36" i="13"/>
  <c r="E39" i="13" s="1"/>
  <c r="E42" i="13" s="1"/>
  <c r="E25" i="13"/>
  <c r="E13" i="13"/>
  <c r="D101" i="13"/>
  <c r="D89" i="13"/>
  <c r="D84" i="13"/>
  <c r="D75" i="13"/>
  <c r="D68" i="13"/>
  <c r="D62" i="13"/>
  <c r="D54" i="13"/>
  <c r="D49" i="13"/>
  <c r="D36" i="13"/>
  <c r="D39" i="13" s="1"/>
  <c r="D42" i="13" s="1"/>
  <c r="D25" i="13"/>
  <c r="D13" i="13"/>
  <c r="C101" i="13"/>
  <c r="C89" i="13"/>
  <c r="C84" i="13"/>
  <c r="C75" i="13"/>
  <c r="C68" i="13"/>
  <c r="C62" i="13"/>
  <c r="C54" i="13"/>
  <c r="C49" i="13"/>
  <c r="C36" i="13"/>
  <c r="C39" i="13" s="1"/>
  <c r="C42" i="13" s="1"/>
  <c r="C25" i="13"/>
  <c r="C13" i="13"/>
  <c r="O182" i="12"/>
  <c r="O257" i="12"/>
  <c r="O248" i="12"/>
  <c r="O250" i="12" s="1"/>
  <c r="O219" i="12"/>
  <c r="O206" i="12"/>
  <c r="O119" i="12"/>
  <c r="O111" i="12"/>
  <c r="O101" i="12"/>
  <c r="O89" i="12"/>
  <c r="O84" i="12"/>
  <c r="O75" i="12"/>
  <c r="O68" i="12"/>
  <c r="O62" i="12"/>
  <c r="O54" i="12"/>
  <c r="O36" i="12"/>
  <c r="O39" i="12" s="1"/>
  <c r="O42" i="12" s="1"/>
  <c r="O25" i="12"/>
  <c r="N257" i="12"/>
  <c r="N250" i="12"/>
  <c r="N240" i="12"/>
  <c r="N245" i="12" s="1"/>
  <c r="N219" i="12"/>
  <c r="N152" i="12"/>
  <c r="N154" i="12" s="1"/>
  <c r="N119" i="12"/>
  <c r="N111" i="12"/>
  <c r="M257" i="12"/>
  <c r="M250" i="12"/>
  <c r="M219" i="12"/>
  <c r="M152" i="12"/>
  <c r="M154" i="12" s="1"/>
  <c r="M119" i="12"/>
  <c r="M111" i="12"/>
  <c r="L257" i="12"/>
  <c r="L250" i="12"/>
  <c r="L240" i="12"/>
  <c r="L245" i="12" s="1"/>
  <c r="L219" i="12"/>
  <c r="L152" i="12"/>
  <c r="L154" i="12" s="1"/>
  <c r="L158" i="12" s="1"/>
  <c r="L119" i="12"/>
  <c r="L111" i="12"/>
  <c r="K257" i="12"/>
  <c r="K250" i="12"/>
  <c r="K219" i="12"/>
  <c r="K152" i="12"/>
  <c r="K154" i="12" s="1"/>
  <c r="K158" i="12" s="1"/>
  <c r="K119" i="12"/>
  <c r="K111" i="12"/>
  <c r="G257" i="12"/>
  <c r="G250" i="12"/>
  <c r="G219" i="12"/>
  <c r="G152" i="12"/>
  <c r="G154" i="12" s="1"/>
  <c r="G119" i="12"/>
  <c r="G111" i="12"/>
  <c r="F257" i="12"/>
  <c r="F250" i="12"/>
  <c r="F219" i="12"/>
  <c r="F152" i="12"/>
  <c r="F154" i="12" s="1"/>
  <c r="F144" i="12"/>
  <c r="F119" i="12"/>
  <c r="F111" i="12"/>
  <c r="E257" i="12"/>
  <c r="E250" i="12"/>
  <c r="E219" i="12"/>
  <c r="E152" i="12"/>
  <c r="E154" i="12" s="1"/>
  <c r="E144" i="12"/>
  <c r="E119" i="12"/>
  <c r="E111" i="12"/>
  <c r="D257" i="12"/>
  <c r="D250" i="12"/>
  <c r="D219" i="12"/>
  <c r="D152" i="12"/>
  <c r="D154" i="12" s="1"/>
  <c r="D144" i="12"/>
  <c r="D119" i="12"/>
  <c r="D111" i="12"/>
  <c r="C257" i="12"/>
  <c r="C250" i="12"/>
  <c r="C219" i="12"/>
  <c r="C152" i="12"/>
  <c r="C144" i="12"/>
  <c r="C119" i="12"/>
  <c r="C111" i="12"/>
  <c r="N101" i="12"/>
  <c r="N89" i="12"/>
  <c r="N84" i="12"/>
  <c r="N75" i="12"/>
  <c r="N68" i="12"/>
  <c r="N62" i="12"/>
  <c r="N54" i="12"/>
  <c r="N49" i="12"/>
  <c r="N36" i="12"/>
  <c r="N39" i="12" s="1"/>
  <c r="N42" i="12" s="1"/>
  <c r="N25" i="12"/>
  <c r="M101" i="12"/>
  <c r="M89" i="12"/>
  <c r="M84" i="12"/>
  <c r="M75" i="12"/>
  <c r="M68" i="12"/>
  <c r="M62" i="12"/>
  <c r="M54" i="12"/>
  <c r="M49" i="12"/>
  <c r="M36" i="12"/>
  <c r="M39" i="12" s="1"/>
  <c r="M42" i="12" s="1"/>
  <c r="M25" i="12"/>
  <c r="L101" i="12"/>
  <c r="L89" i="12"/>
  <c r="L84" i="12"/>
  <c r="L75" i="12"/>
  <c r="L68" i="12"/>
  <c r="L62" i="12"/>
  <c r="L54" i="12"/>
  <c r="L36" i="12"/>
  <c r="L39" i="12" s="1"/>
  <c r="L42" i="12" s="1"/>
  <c r="L25" i="12"/>
  <c r="K101" i="12"/>
  <c r="K89" i="12"/>
  <c r="K84" i="12"/>
  <c r="K75" i="12"/>
  <c r="K68" i="12"/>
  <c r="K62" i="12"/>
  <c r="K54" i="12"/>
  <c r="K49" i="12"/>
  <c r="K36" i="12"/>
  <c r="K39" i="12" s="1"/>
  <c r="K42" i="12" s="1"/>
  <c r="K25" i="12"/>
  <c r="G101" i="12"/>
  <c r="G89" i="12"/>
  <c r="G84" i="12"/>
  <c r="G75" i="12"/>
  <c r="G68" i="12"/>
  <c r="G62" i="12"/>
  <c r="G54" i="12"/>
  <c r="G49" i="12"/>
  <c r="G36" i="12"/>
  <c r="G39" i="12" s="1"/>
  <c r="G42" i="12" s="1"/>
  <c r="G25" i="12"/>
  <c r="F101" i="12"/>
  <c r="F89" i="12"/>
  <c r="F84" i="12"/>
  <c r="F75" i="12"/>
  <c r="F68" i="12"/>
  <c r="F62" i="12"/>
  <c r="F54" i="12"/>
  <c r="F36" i="12"/>
  <c r="F39" i="12" s="1"/>
  <c r="F42" i="12" s="1"/>
  <c r="F25" i="12"/>
  <c r="E101" i="12"/>
  <c r="E89" i="12"/>
  <c r="E84" i="12"/>
  <c r="E75" i="12"/>
  <c r="E68" i="12"/>
  <c r="E62" i="12"/>
  <c r="E54" i="12"/>
  <c r="E49" i="12"/>
  <c r="E36" i="12"/>
  <c r="E39" i="12" s="1"/>
  <c r="E42" i="12" s="1"/>
  <c r="E25" i="12"/>
  <c r="D101" i="12"/>
  <c r="D89" i="12"/>
  <c r="D84" i="12"/>
  <c r="D75" i="12"/>
  <c r="D68" i="12"/>
  <c r="D62" i="12"/>
  <c r="D54" i="12"/>
  <c r="D49" i="12"/>
  <c r="D36" i="12"/>
  <c r="D39" i="12" s="1"/>
  <c r="D42" i="12" s="1"/>
  <c r="D25" i="12"/>
  <c r="C101" i="12"/>
  <c r="C89" i="12"/>
  <c r="C84" i="12"/>
  <c r="C75" i="12"/>
  <c r="C68" i="12"/>
  <c r="C62" i="12"/>
  <c r="C54" i="12"/>
  <c r="C49" i="12"/>
  <c r="C36" i="12"/>
  <c r="C39" i="12" s="1"/>
  <c r="C42" i="12" s="1"/>
  <c r="C25" i="12"/>
  <c r="A11" i="5"/>
  <c r="A5" i="5"/>
  <c r="A6" i="5"/>
  <c r="A7" i="5"/>
  <c r="A8" i="5"/>
  <c r="A9" i="5"/>
  <c r="A10" i="5"/>
  <c r="V10" i="4"/>
  <c r="V12" i="4" s="1"/>
  <c r="O254" i="10"/>
  <c r="O257" i="10"/>
  <c r="O228" i="10"/>
  <c r="O220" i="10"/>
  <c r="O211" i="10"/>
  <c r="O212" i="10"/>
  <c r="O215" i="10"/>
  <c r="O205" i="10"/>
  <c r="O206" i="10"/>
  <c r="O195" i="10"/>
  <c r="O197" i="10"/>
  <c r="O175" i="10"/>
  <c r="O181" i="10"/>
  <c r="O182" i="10"/>
  <c r="O122" i="10"/>
  <c r="O125" i="10"/>
  <c r="O153" i="10"/>
  <c r="O155" i="10" s="1"/>
  <c r="O159" i="10" s="1"/>
  <c r="O164" i="10"/>
  <c r="O119" i="10"/>
  <c r="O111" i="10"/>
  <c r="O89" i="10"/>
  <c r="O84" i="10"/>
  <c r="O75" i="10"/>
  <c r="O68" i="10"/>
  <c r="O62" i="10"/>
  <c r="O54" i="10"/>
  <c r="O36" i="10"/>
  <c r="O39" i="10" s="1"/>
  <c r="O42" i="10" s="1"/>
  <c r="O25" i="10"/>
  <c r="N258" i="10"/>
  <c r="N251" i="10"/>
  <c r="N220" i="10"/>
  <c r="N199" i="10"/>
  <c r="N191" i="10"/>
  <c r="N153" i="10"/>
  <c r="N155" i="10" s="1"/>
  <c r="N119" i="10"/>
  <c r="N111" i="10"/>
  <c r="M258" i="10"/>
  <c r="M251" i="10"/>
  <c r="M220" i="10"/>
  <c r="M199" i="10"/>
  <c r="M191" i="10"/>
  <c r="M153" i="10"/>
  <c r="M155" i="10" s="1"/>
  <c r="M119" i="10"/>
  <c r="M111" i="10"/>
  <c r="L258" i="10"/>
  <c r="L251" i="10"/>
  <c r="L220" i="10"/>
  <c r="L199" i="10"/>
  <c r="L153" i="10"/>
  <c r="L155" i="10" s="1"/>
  <c r="L119" i="10"/>
  <c r="L111" i="10"/>
  <c r="K258" i="10"/>
  <c r="K251" i="10"/>
  <c r="K220" i="10"/>
  <c r="K153" i="10"/>
  <c r="K155" i="10" s="1"/>
  <c r="K119" i="10"/>
  <c r="K111" i="10"/>
  <c r="J258" i="10"/>
  <c r="J251" i="10"/>
  <c r="J220" i="10"/>
  <c r="J208" i="10"/>
  <c r="J199" i="10"/>
  <c r="J191" i="10"/>
  <c r="J153" i="10"/>
  <c r="J155" i="10" s="1"/>
  <c r="J119" i="10"/>
  <c r="J111" i="10"/>
  <c r="I258" i="10"/>
  <c r="I251" i="10"/>
  <c r="I220" i="10"/>
  <c r="I191" i="10"/>
  <c r="I153" i="10"/>
  <c r="I155" i="10" s="1"/>
  <c r="I119" i="10"/>
  <c r="I111" i="10"/>
  <c r="H258" i="10"/>
  <c r="H251" i="10"/>
  <c r="H220" i="10"/>
  <c r="H208" i="10"/>
  <c r="H199" i="10"/>
  <c r="H153" i="10"/>
  <c r="H155" i="10" s="1"/>
  <c r="H119" i="10"/>
  <c r="H111" i="10"/>
  <c r="G258" i="10"/>
  <c r="G251" i="10"/>
  <c r="G220" i="10"/>
  <c r="G191" i="10"/>
  <c r="G153" i="10"/>
  <c r="G155" i="10" s="1"/>
  <c r="G119" i="10"/>
  <c r="G111" i="10"/>
  <c r="F258" i="10"/>
  <c r="F251" i="10"/>
  <c r="F220" i="10"/>
  <c r="F153" i="10"/>
  <c r="F155" i="10" s="1"/>
  <c r="F119" i="10"/>
  <c r="F111" i="10"/>
  <c r="E258" i="10"/>
  <c r="E251" i="10"/>
  <c r="E220" i="10"/>
  <c r="E199" i="10"/>
  <c r="E153" i="10"/>
  <c r="E155" i="10" s="1"/>
  <c r="E119" i="10"/>
  <c r="E111" i="10"/>
  <c r="D258" i="10"/>
  <c r="D251" i="10"/>
  <c r="D220" i="10"/>
  <c r="D199" i="10"/>
  <c r="D153" i="10"/>
  <c r="D155" i="10" s="1"/>
  <c r="D119" i="10"/>
  <c r="D111" i="10"/>
  <c r="C258" i="10"/>
  <c r="C251" i="10"/>
  <c r="C220" i="10"/>
  <c r="C153" i="10"/>
  <c r="C155" i="10" s="1"/>
  <c r="C159" i="10" s="1"/>
  <c r="C119" i="10"/>
  <c r="C111" i="10"/>
  <c r="N101" i="10"/>
  <c r="N89" i="10"/>
  <c r="N84" i="10"/>
  <c r="N75" i="10"/>
  <c r="N68" i="10"/>
  <c r="N62" i="10"/>
  <c r="N54" i="10"/>
  <c r="N49" i="10"/>
  <c r="N36" i="10"/>
  <c r="N39" i="10" s="1"/>
  <c r="N42" i="10" s="1"/>
  <c r="N25" i="10"/>
  <c r="M101" i="10"/>
  <c r="M89" i="10"/>
  <c r="M84" i="10"/>
  <c r="M75" i="10"/>
  <c r="M68" i="10"/>
  <c r="M62" i="10"/>
  <c r="M54" i="10"/>
  <c r="M49" i="10"/>
  <c r="M36" i="10"/>
  <c r="M39" i="10" s="1"/>
  <c r="M42" i="10" s="1"/>
  <c r="M25" i="10"/>
  <c r="L101" i="10"/>
  <c r="L89" i="10"/>
  <c r="L84" i="10"/>
  <c r="L75" i="10"/>
  <c r="L68" i="10"/>
  <c r="L62" i="10"/>
  <c r="L54" i="10"/>
  <c r="L49" i="10"/>
  <c r="L36" i="10"/>
  <c r="L39" i="10" s="1"/>
  <c r="L42" i="10" s="1"/>
  <c r="L25" i="10"/>
  <c r="K101" i="10"/>
  <c r="K89" i="10"/>
  <c r="K84" i="10"/>
  <c r="K75" i="10"/>
  <c r="K68" i="10"/>
  <c r="K62" i="10"/>
  <c r="K54" i="10"/>
  <c r="K49" i="10"/>
  <c r="K36" i="10"/>
  <c r="K39" i="10" s="1"/>
  <c r="K42" i="10" s="1"/>
  <c r="K25" i="10"/>
  <c r="J101" i="10"/>
  <c r="J89" i="10"/>
  <c r="J84" i="10"/>
  <c r="J75" i="10"/>
  <c r="J68" i="10"/>
  <c r="J62" i="10"/>
  <c r="J54" i="10"/>
  <c r="J49" i="10"/>
  <c r="J36" i="10"/>
  <c r="J39" i="10" s="1"/>
  <c r="J42" i="10" s="1"/>
  <c r="J25" i="10"/>
  <c r="I101" i="10"/>
  <c r="I89" i="10"/>
  <c r="I84" i="10"/>
  <c r="I75" i="10"/>
  <c r="I68" i="10"/>
  <c r="I62" i="10"/>
  <c r="I54" i="10"/>
  <c r="I49" i="10"/>
  <c r="I36" i="10"/>
  <c r="I39" i="10" s="1"/>
  <c r="I42" i="10" s="1"/>
  <c r="I25" i="10"/>
  <c r="H89" i="10"/>
  <c r="H84" i="10"/>
  <c r="H75" i="10"/>
  <c r="H68" i="10"/>
  <c r="H62" i="10"/>
  <c r="H54" i="10"/>
  <c r="H36" i="10"/>
  <c r="H39" i="10" s="1"/>
  <c r="H42" i="10" s="1"/>
  <c r="H25" i="10"/>
  <c r="G101" i="10"/>
  <c r="G89" i="10"/>
  <c r="G84" i="10"/>
  <c r="G75" i="10"/>
  <c r="G68" i="10"/>
  <c r="G62" i="10"/>
  <c r="G54" i="10"/>
  <c r="G49" i="10"/>
  <c r="G36" i="10"/>
  <c r="G39" i="10" s="1"/>
  <c r="G42" i="10" s="1"/>
  <c r="G25" i="10"/>
  <c r="F101" i="10"/>
  <c r="F89" i="10"/>
  <c r="F84" i="10"/>
  <c r="F75" i="10"/>
  <c r="F68" i="10"/>
  <c r="F62" i="10"/>
  <c r="F54" i="10"/>
  <c r="F49" i="10"/>
  <c r="F36" i="10"/>
  <c r="F39" i="10" s="1"/>
  <c r="F42" i="10" s="1"/>
  <c r="F25" i="10"/>
  <c r="E101" i="10"/>
  <c r="E89" i="10"/>
  <c r="E84" i="10"/>
  <c r="E75" i="10"/>
  <c r="E68" i="10"/>
  <c r="E62" i="10"/>
  <c r="E54" i="10"/>
  <c r="E49" i="10"/>
  <c r="E36" i="10"/>
  <c r="E39" i="10" s="1"/>
  <c r="E42" i="10" s="1"/>
  <c r="E25" i="10"/>
  <c r="D101" i="10"/>
  <c r="D89" i="10"/>
  <c r="D84" i="10"/>
  <c r="D75" i="10"/>
  <c r="D68" i="10"/>
  <c r="D62" i="10"/>
  <c r="D54" i="10"/>
  <c r="D49" i="10"/>
  <c r="D36" i="10"/>
  <c r="D39" i="10" s="1"/>
  <c r="D42" i="10" s="1"/>
  <c r="D25" i="10"/>
  <c r="C101" i="10"/>
  <c r="C89" i="10"/>
  <c r="C84" i="10"/>
  <c r="C75" i="10"/>
  <c r="C68" i="10"/>
  <c r="C62" i="10"/>
  <c r="C54" i="10"/>
  <c r="C49" i="10"/>
  <c r="C36" i="10"/>
  <c r="C39" i="10" s="1"/>
  <c r="C42" i="10" s="1"/>
  <c r="C25" i="10"/>
  <c r="Q167" i="1"/>
  <c r="B101" i="8"/>
  <c r="B89" i="8"/>
  <c r="B84" i="8"/>
  <c r="B75" i="8"/>
  <c r="B68" i="8"/>
  <c r="B62" i="8"/>
  <c r="B54" i="8"/>
  <c r="B49" i="8"/>
  <c r="B36" i="8"/>
  <c r="B39" i="8" s="1"/>
  <c r="B25" i="8"/>
  <c r="B13" i="8"/>
  <c r="C101" i="8"/>
  <c r="C89" i="8"/>
  <c r="C84" i="8"/>
  <c r="C75" i="8"/>
  <c r="C68" i="8"/>
  <c r="C62" i="8"/>
  <c r="C54" i="8"/>
  <c r="C49" i="8"/>
  <c r="C36" i="8"/>
  <c r="C39" i="8" s="1"/>
  <c r="C42" i="8" s="1"/>
  <c r="C25" i="8"/>
  <c r="C13" i="8"/>
  <c r="D98" i="8"/>
  <c r="D97" i="8"/>
  <c r="D96" i="8"/>
  <c r="D80" i="8"/>
  <c r="D48" i="8"/>
  <c r="D47" i="8"/>
  <c r="D35" i="8"/>
  <c r="D34" i="8"/>
  <c r="D33" i="8"/>
  <c r="D24" i="8"/>
  <c r="D23" i="8"/>
  <c r="D22" i="8"/>
  <c r="D21" i="8"/>
  <c r="D20" i="8"/>
  <c r="D19" i="8"/>
  <c r="D18" i="8"/>
  <c r="D17" i="8"/>
  <c r="D16" i="8"/>
  <c r="D12" i="8"/>
  <c r="D11" i="8"/>
  <c r="D9" i="8"/>
  <c r="B252" i="8"/>
  <c r="B245" i="8"/>
  <c r="B236" i="8"/>
  <c r="B240" i="8" s="1"/>
  <c r="B214" i="8"/>
  <c r="B197" i="8"/>
  <c r="D197" i="8" s="1"/>
  <c r="B199" i="8"/>
  <c r="D199" i="8" s="1"/>
  <c r="B201" i="8"/>
  <c r="D201" i="8" s="1"/>
  <c r="B189" i="8"/>
  <c r="B193" i="8" s="1"/>
  <c r="B180" i="8"/>
  <c r="B185" i="8" s="1"/>
  <c r="B147" i="8"/>
  <c r="B149" i="8" s="1"/>
  <c r="B139" i="8"/>
  <c r="B119" i="8"/>
  <c r="B111" i="8"/>
  <c r="C248" i="8"/>
  <c r="C252" i="8" s="1"/>
  <c r="C245" i="8"/>
  <c r="C225" i="8"/>
  <c r="C236" i="8" s="1"/>
  <c r="C240" i="8" s="1"/>
  <c r="C214" i="8"/>
  <c r="C202" i="8"/>
  <c r="C189" i="8"/>
  <c r="C193" i="8" s="1"/>
  <c r="C180" i="8"/>
  <c r="C185" i="8" s="1"/>
  <c r="C147" i="8"/>
  <c r="C149" i="8"/>
  <c r="C139" i="8"/>
  <c r="C119" i="8"/>
  <c r="C111" i="8"/>
  <c r="D148" i="8"/>
  <c r="D243" i="8"/>
  <c r="D239" i="8"/>
  <c r="D238" i="8"/>
  <c r="D237" i="8"/>
  <c r="D235" i="8"/>
  <c r="D234" i="8"/>
  <c r="D232" i="8"/>
  <c r="D231" i="8"/>
  <c r="D230" i="8"/>
  <c r="D229" i="8"/>
  <c r="D228" i="8"/>
  <c r="D227" i="8"/>
  <c r="D222" i="8"/>
  <c r="D221" i="8"/>
  <c r="D220" i="8"/>
  <c r="D219" i="8"/>
  <c r="D213" i="8"/>
  <c r="D209" i="8"/>
  <c r="D208" i="8"/>
  <c r="D207" i="8"/>
  <c r="D206" i="8"/>
  <c r="D205" i="8"/>
  <c r="D200" i="8"/>
  <c r="D198" i="8"/>
  <c r="D192" i="8"/>
  <c r="D191" i="8"/>
  <c r="D190" i="8"/>
  <c r="D183" i="8"/>
  <c r="D182" i="8"/>
  <c r="D179" i="8"/>
  <c r="D178" i="8"/>
  <c r="D177" i="8"/>
  <c r="D176" i="8"/>
  <c r="D175" i="8"/>
  <c r="D174" i="8"/>
  <c r="D171" i="8"/>
  <c r="D170" i="8"/>
  <c r="D169" i="8"/>
  <c r="D168" i="8"/>
  <c r="D160" i="8"/>
  <c r="D159" i="8"/>
  <c r="D158" i="8"/>
  <c r="D157" i="8"/>
  <c r="D156" i="8"/>
  <c r="D155" i="8"/>
  <c r="D154" i="8"/>
  <c r="D152" i="8"/>
  <c r="D151" i="8"/>
  <c r="D143" i="8"/>
  <c r="D138" i="8"/>
  <c r="D137" i="8"/>
  <c r="D136" i="8"/>
  <c r="D134" i="8"/>
  <c r="D133" i="8"/>
  <c r="D132" i="8"/>
  <c r="D131" i="8"/>
  <c r="D126" i="8"/>
  <c r="D125" i="8"/>
  <c r="D124" i="8"/>
  <c r="D123" i="8"/>
  <c r="D122" i="8"/>
  <c r="D225" i="8"/>
  <c r="D212" i="8"/>
  <c r="D145" i="8"/>
  <c r="N9" i="4"/>
  <c r="N15" i="4"/>
  <c r="E252" i="8"/>
  <c r="E245" i="8"/>
  <c r="E240" i="8"/>
  <c r="E214" i="8"/>
  <c r="E202" i="8"/>
  <c r="E193" i="8"/>
  <c r="E169" i="8"/>
  <c r="E180" i="8"/>
  <c r="E151" i="8"/>
  <c r="E143" i="8"/>
  <c r="E147" i="8" s="1"/>
  <c r="E149" i="8" s="1"/>
  <c r="E139" i="8"/>
  <c r="E101" i="8"/>
  <c r="E89" i="8"/>
  <c r="E84" i="8"/>
  <c r="E75" i="8"/>
  <c r="E68" i="8"/>
  <c r="E54" i="8"/>
  <c r="E49" i="8"/>
  <c r="E36" i="8"/>
  <c r="E39" i="8" s="1"/>
  <c r="E42" i="8" s="1"/>
  <c r="E25" i="8"/>
  <c r="E13" i="8"/>
  <c r="N118" i="3"/>
  <c r="N109" i="3"/>
  <c r="B248" i="6"/>
  <c r="C222" i="6"/>
  <c r="C232" i="6" s="1"/>
  <c r="C236" i="6" s="1"/>
  <c r="B179" i="6"/>
  <c r="B184" i="6" s="1"/>
  <c r="B146" i="6"/>
  <c r="B148" i="6" s="1"/>
  <c r="B138" i="6"/>
  <c r="D248" i="6"/>
  <c r="D241" i="6"/>
  <c r="D236" i="6"/>
  <c r="D213" i="6"/>
  <c r="D201" i="6"/>
  <c r="D192" i="6"/>
  <c r="D168" i="6"/>
  <c r="D179" i="6"/>
  <c r="D150" i="6"/>
  <c r="D142" i="6"/>
  <c r="D146" i="6" s="1"/>
  <c r="D148" i="6" s="1"/>
  <c r="D138" i="6"/>
  <c r="D101" i="6"/>
  <c r="D89" i="6"/>
  <c r="D84" i="6"/>
  <c r="D75" i="6"/>
  <c r="D68" i="6"/>
  <c r="D54" i="6"/>
  <c r="D49" i="6"/>
  <c r="D36" i="6"/>
  <c r="D39" i="6" s="1"/>
  <c r="D42" i="6" s="1"/>
  <c r="D25" i="6"/>
  <c r="D13" i="6"/>
  <c r="B241" i="6"/>
  <c r="B232" i="6"/>
  <c r="B236" i="6" s="1"/>
  <c r="B213" i="6"/>
  <c r="B196" i="6"/>
  <c r="B198" i="6"/>
  <c r="B200" i="6"/>
  <c r="B188" i="6"/>
  <c r="B192" i="6"/>
  <c r="B119" i="6"/>
  <c r="B111" i="6"/>
  <c r="B101" i="6"/>
  <c r="B89" i="6"/>
  <c r="B84" i="6"/>
  <c r="B75" i="6"/>
  <c r="B68" i="6"/>
  <c r="B62" i="6"/>
  <c r="B54" i="6"/>
  <c r="B49" i="6"/>
  <c r="B36" i="6"/>
  <c r="B39" i="6" s="1"/>
  <c r="B42" i="6" s="1"/>
  <c r="B25" i="6"/>
  <c r="B13" i="6"/>
  <c r="C244" i="6"/>
  <c r="C248" i="6" s="1"/>
  <c r="C241" i="6"/>
  <c r="C213" i="6"/>
  <c r="C201" i="6"/>
  <c r="C188" i="6"/>
  <c r="C192" i="6" s="1"/>
  <c r="C179" i="6"/>
  <c r="C184" i="6" s="1"/>
  <c r="C146" i="6"/>
  <c r="C148" i="6" s="1"/>
  <c r="C138" i="6"/>
  <c r="C119" i="6"/>
  <c r="C111" i="6"/>
  <c r="C101" i="6"/>
  <c r="C89" i="6"/>
  <c r="C84" i="6"/>
  <c r="C75" i="6"/>
  <c r="C68" i="6"/>
  <c r="C62" i="6"/>
  <c r="C54" i="6"/>
  <c r="C49" i="6"/>
  <c r="C36" i="6"/>
  <c r="C39" i="6" s="1"/>
  <c r="C42" i="6" s="1"/>
  <c r="C25" i="6"/>
  <c r="C13" i="6"/>
  <c r="N89" i="3"/>
  <c r="N84" i="3"/>
  <c r="N75" i="3"/>
  <c r="N68" i="3"/>
  <c r="N62" i="3"/>
  <c r="N54" i="3"/>
  <c r="B89" i="3"/>
  <c r="B84" i="3"/>
  <c r="B68" i="3"/>
  <c r="B62" i="3"/>
  <c r="B54" i="3"/>
  <c r="M89" i="3"/>
  <c r="M84" i="3"/>
  <c r="M68" i="3"/>
  <c r="M62" i="3"/>
  <c r="M54" i="3"/>
  <c r="L89" i="3"/>
  <c r="L84" i="3"/>
  <c r="L68" i="3"/>
  <c r="L62" i="3"/>
  <c r="L54" i="3"/>
  <c r="K89" i="3"/>
  <c r="K84" i="3"/>
  <c r="K68" i="3"/>
  <c r="K62" i="3"/>
  <c r="K54" i="3"/>
  <c r="J89" i="3"/>
  <c r="J84" i="3"/>
  <c r="J68" i="3"/>
  <c r="J62" i="3"/>
  <c r="J54" i="3"/>
  <c r="I89" i="3"/>
  <c r="I84" i="3"/>
  <c r="I68" i="3"/>
  <c r="I62" i="3"/>
  <c r="I54" i="3"/>
  <c r="H89" i="3"/>
  <c r="H84" i="3"/>
  <c r="H68" i="3"/>
  <c r="H62" i="3"/>
  <c r="H54" i="3"/>
  <c r="G89" i="3"/>
  <c r="G84" i="3"/>
  <c r="G68" i="3"/>
  <c r="G62" i="3"/>
  <c r="G54" i="3"/>
  <c r="F89" i="3"/>
  <c r="F84" i="3"/>
  <c r="F62" i="3"/>
  <c r="F54" i="3"/>
  <c r="E89" i="3"/>
  <c r="E84" i="3"/>
  <c r="E68" i="3"/>
  <c r="E62" i="3"/>
  <c r="E54" i="3"/>
  <c r="D89" i="3"/>
  <c r="D84" i="3"/>
  <c r="D68" i="3"/>
  <c r="D62" i="3"/>
  <c r="D54" i="3"/>
  <c r="C89" i="3"/>
  <c r="C84" i="3"/>
  <c r="C68" i="3"/>
  <c r="C62" i="3"/>
  <c r="C54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N18" i="4"/>
  <c r="N40" i="4"/>
  <c r="N36" i="4"/>
  <c r="N20" i="4"/>
  <c r="B5" i="1"/>
  <c r="C5" i="1"/>
  <c r="D5" i="1"/>
  <c r="E5" i="1"/>
  <c r="F5" i="1"/>
  <c r="G5" i="1"/>
  <c r="H5" i="1"/>
  <c r="I5" i="1"/>
  <c r="J5" i="1"/>
  <c r="K5" i="1"/>
  <c r="L5" i="1"/>
  <c r="M5" i="1"/>
  <c r="G48" i="3" l="1"/>
  <c r="G48" i="25"/>
  <c r="M240" i="3"/>
  <c r="M237" i="25"/>
  <c r="M238" i="25" s="1"/>
  <c r="M243" i="25" s="1"/>
  <c r="M261" i="25" s="1"/>
  <c r="L240" i="3"/>
  <c r="L237" i="25"/>
  <c r="L238" i="25" s="1"/>
  <c r="L243" i="25" s="1"/>
  <c r="L261" i="25" s="1"/>
  <c r="J240" i="3"/>
  <c r="J237" i="25"/>
  <c r="J238" i="25" s="1"/>
  <c r="J243" i="25" s="1"/>
  <c r="J261" i="25" s="1"/>
  <c r="F240" i="3"/>
  <c r="F237" i="25"/>
  <c r="F238" i="25" s="1"/>
  <c r="F243" i="25" s="1"/>
  <c r="F261" i="25" s="1"/>
  <c r="E240" i="3"/>
  <c r="E237" i="25"/>
  <c r="E238" i="25" s="1"/>
  <c r="E243" i="25" s="1"/>
  <c r="E261" i="25" s="1"/>
  <c r="B240" i="3"/>
  <c r="B237" i="25"/>
  <c r="B255" i="3"/>
  <c r="B251" i="25"/>
  <c r="E255" i="3"/>
  <c r="E251" i="25"/>
  <c r="H255" i="3"/>
  <c r="H251" i="25"/>
  <c r="K257" i="14"/>
  <c r="J251" i="25"/>
  <c r="L257" i="14"/>
  <c r="K251" i="25"/>
  <c r="L255" i="3"/>
  <c r="L251" i="25"/>
  <c r="H26" i="3"/>
  <c r="C26" i="3"/>
  <c r="L261" i="21"/>
  <c r="L261" i="20"/>
  <c r="N261" i="21"/>
  <c r="N261" i="20"/>
  <c r="M261" i="20"/>
  <c r="M261" i="21"/>
  <c r="K261" i="21"/>
  <c r="K261" i="20"/>
  <c r="G261" i="21"/>
  <c r="G261" i="20"/>
  <c r="J245" i="15"/>
  <c r="J261" i="12"/>
  <c r="C245" i="15"/>
  <c r="K26" i="3"/>
  <c r="G26" i="3"/>
  <c r="I36" i="3"/>
  <c r="I39" i="3" s="1"/>
  <c r="I42" i="3" s="1"/>
  <c r="H36" i="3"/>
  <c r="H39" i="3" s="1"/>
  <c r="H42" i="3" s="1"/>
  <c r="F26" i="3"/>
  <c r="B26" i="3"/>
  <c r="M49" i="3"/>
  <c r="F191" i="10"/>
  <c r="G158" i="16"/>
  <c r="M158" i="16"/>
  <c r="M167" i="16" s="1"/>
  <c r="F208" i="10"/>
  <c r="F221" i="10" s="1"/>
  <c r="E158" i="16"/>
  <c r="E185" i="8"/>
  <c r="H49" i="10"/>
  <c r="H103" i="10" s="1"/>
  <c r="O48" i="10"/>
  <c r="O49" i="10" s="1"/>
  <c r="H152" i="13"/>
  <c r="H154" i="13" s="1"/>
  <c r="H158" i="13" s="1"/>
  <c r="H167" i="13" s="1"/>
  <c r="D198" i="15"/>
  <c r="H191" i="10"/>
  <c r="E27" i="4"/>
  <c r="F26" i="4"/>
  <c r="F27" i="4"/>
  <c r="D26" i="4"/>
  <c r="D27" i="4"/>
  <c r="C168" i="10"/>
  <c r="M257" i="14"/>
  <c r="M241" i="16"/>
  <c r="M246" i="16" s="1"/>
  <c r="O195" i="12"/>
  <c r="F207" i="12"/>
  <c r="J49" i="3"/>
  <c r="I49" i="3"/>
  <c r="O211" i="13"/>
  <c r="L49" i="3"/>
  <c r="K49" i="3"/>
  <c r="O204" i="13"/>
  <c r="D207" i="12"/>
  <c r="D220" i="12" s="1"/>
  <c r="K217" i="3"/>
  <c r="K218" i="3" s="1"/>
  <c r="L219" i="15"/>
  <c r="L220" i="15" s="1"/>
  <c r="G217" i="3"/>
  <c r="G218" i="3" s="1"/>
  <c r="H219" i="15"/>
  <c r="H220" i="15" s="1"/>
  <c r="C217" i="3"/>
  <c r="C218" i="3" s="1"/>
  <c r="D219" i="15"/>
  <c r="G29" i="4"/>
  <c r="E35" i="4"/>
  <c r="D29" i="4"/>
  <c r="E37" i="4"/>
  <c r="E32" i="4"/>
  <c r="F29" i="4"/>
  <c r="E29" i="4"/>
  <c r="E101" i="15"/>
  <c r="C158" i="16"/>
  <c r="C162" i="3"/>
  <c r="J217" i="3"/>
  <c r="J218" i="3" s="1"/>
  <c r="K219" i="15"/>
  <c r="F217" i="3"/>
  <c r="F218" i="3" s="1"/>
  <c r="G219" i="15"/>
  <c r="G220" i="15" s="1"/>
  <c r="B217" i="3"/>
  <c r="B218" i="3" s="1"/>
  <c r="C219" i="15"/>
  <c r="L162" i="3"/>
  <c r="M217" i="3"/>
  <c r="M218" i="3" s="1"/>
  <c r="N219" i="15"/>
  <c r="I217" i="3"/>
  <c r="I218" i="3" s="1"/>
  <c r="J219" i="15"/>
  <c r="J220" i="15" s="1"/>
  <c r="E217" i="3"/>
  <c r="E218" i="3" s="1"/>
  <c r="F219" i="15"/>
  <c r="O188" i="10"/>
  <c r="E198" i="17"/>
  <c r="E215" i="8"/>
  <c r="C215" i="8"/>
  <c r="D49" i="8"/>
  <c r="L101" i="15"/>
  <c r="G49" i="3"/>
  <c r="M185" i="15"/>
  <c r="L185" i="15"/>
  <c r="L190" i="15" s="1"/>
  <c r="L217" i="3"/>
  <c r="L218" i="3" s="1"/>
  <c r="M219" i="15"/>
  <c r="H217" i="3"/>
  <c r="H218" i="3" s="1"/>
  <c r="I219" i="15"/>
  <c r="D217" i="3"/>
  <c r="D218" i="3" s="1"/>
  <c r="E219" i="15"/>
  <c r="D189" i="8"/>
  <c r="D159" i="10"/>
  <c r="D168" i="10" s="1"/>
  <c r="E159" i="10"/>
  <c r="E168" i="10" s="1"/>
  <c r="O204" i="10"/>
  <c r="C154" i="12"/>
  <c r="C158" i="12" s="1"/>
  <c r="C167" i="12" s="1"/>
  <c r="O152" i="12"/>
  <c r="O154" i="12" s="1"/>
  <c r="K158" i="15"/>
  <c r="K167" i="15" s="1"/>
  <c r="N207" i="16"/>
  <c r="N220" i="16" s="1"/>
  <c r="C207" i="16"/>
  <c r="C207" i="15"/>
  <c r="I207" i="17"/>
  <c r="I220" i="17" s="1"/>
  <c r="B203" i="3"/>
  <c r="K32" i="4"/>
  <c r="E25" i="4"/>
  <c r="F28" i="4"/>
  <c r="L49" i="12"/>
  <c r="K167" i="12"/>
  <c r="O125" i="13"/>
  <c r="H257" i="14"/>
  <c r="M185" i="16"/>
  <c r="L185" i="16"/>
  <c r="L190" i="16" s="1"/>
  <c r="G185" i="15"/>
  <c r="G190" i="15" s="1"/>
  <c r="N190" i="12"/>
  <c r="L190" i="12"/>
  <c r="O187" i="13"/>
  <c r="C198" i="16"/>
  <c r="L198" i="16"/>
  <c r="K198" i="16"/>
  <c r="I198" i="13"/>
  <c r="E198" i="15"/>
  <c r="N198" i="12"/>
  <c r="M198" i="12"/>
  <c r="K198" i="12"/>
  <c r="I198" i="15"/>
  <c r="O202" i="13"/>
  <c r="O206" i="13"/>
  <c r="P18" i="5"/>
  <c r="Q18" i="5" s="1"/>
  <c r="O198" i="10"/>
  <c r="O199" i="10" s="1"/>
  <c r="C45" i="4"/>
  <c r="E221" i="10"/>
  <c r="F220" i="13"/>
  <c r="F158" i="16"/>
  <c r="F167" i="16" s="1"/>
  <c r="K158" i="16"/>
  <c r="K167" i="16" s="1"/>
  <c r="O175" i="13"/>
  <c r="H185" i="15"/>
  <c r="H190" i="15" s="1"/>
  <c r="E185" i="16"/>
  <c r="E190" i="16" s="1"/>
  <c r="D185" i="16"/>
  <c r="D190" i="16" s="1"/>
  <c r="J185" i="15"/>
  <c r="J190" i="15" s="1"/>
  <c r="E198" i="16"/>
  <c r="O214" i="16"/>
  <c r="P35" i="5"/>
  <c r="Q35" i="5" s="1"/>
  <c r="C257" i="14"/>
  <c r="M221" i="10"/>
  <c r="G221" i="10"/>
  <c r="L159" i="10"/>
  <c r="L168" i="10" s="1"/>
  <c r="E191" i="10"/>
  <c r="O185" i="10"/>
  <c r="D208" i="10"/>
  <c r="D221" i="10" s="1"/>
  <c r="O203" i="10"/>
  <c r="I221" i="10"/>
  <c r="C255" i="3"/>
  <c r="D257" i="14"/>
  <c r="I255" i="3"/>
  <c r="J257" i="14"/>
  <c r="M245" i="15"/>
  <c r="M225" i="3"/>
  <c r="L32" i="4"/>
  <c r="C32" i="4"/>
  <c r="J99" i="3"/>
  <c r="K101" i="15"/>
  <c r="K103" i="15" s="1"/>
  <c r="D240" i="3"/>
  <c r="E241" i="16"/>
  <c r="E246" i="16" s="1"/>
  <c r="P24" i="5"/>
  <c r="Q24" i="5" s="1"/>
  <c r="P11" i="5"/>
  <c r="Q11" i="5" s="1"/>
  <c r="D25" i="8"/>
  <c r="O163" i="13"/>
  <c r="O173" i="16"/>
  <c r="O180" i="15"/>
  <c r="O180" i="12"/>
  <c r="O184" i="12"/>
  <c r="O204" i="15"/>
  <c r="J225" i="3"/>
  <c r="C191" i="10"/>
  <c r="K191" i="10"/>
  <c r="P34" i="5"/>
  <c r="Q34" i="5" s="1"/>
  <c r="O158" i="16"/>
  <c r="O240" i="16"/>
  <c r="O123" i="10"/>
  <c r="O168" i="10" s="1"/>
  <c r="O174" i="10"/>
  <c r="D207" i="17"/>
  <c r="D220" i="17" s="1"/>
  <c r="P19" i="5"/>
  <c r="Q19" i="5" s="1"/>
  <c r="I198" i="17"/>
  <c r="N198" i="17"/>
  <c r="O242" i="17"/>
  <c r="O253" i="14"/>
  <c r="I32" i="4"/>
  <c r="I244" i="13"/>
  <c r="G220" i="13"/>
  <c r="J220" i="16"/>
  <c r="H158" i="17"/>
  <c r="H167" i="17" s="1"/>
  <c r="C214" i="6"/>
  <c r="D245" i="8"/>
  <c r="C221" i="10"/>
  <c r="H159" i="10"/>
  <c r="H168" i="10" s="1"/>
  <c r="J159" i="10"/>
  <c r="J168" i="10" s="1"/>
  <c r="K221" i="10"/>
  <c r="M159" i="10"/>
  <c r="M168" i="10" s="1"/>
  <c r="N159" i="10"/>
  <c r="N168" i="10" s="1"/>
  <c r="F158" i="13"/>
  <c r="F167" i="13" s="1"/>
  <c r="H220" i="16"/>
  <c r="G158" i="17"/>
  <c r="N198" i="16"/>
  <c r="G198" i="15"/>
  <c r="K207" i="12"/>
  <c r="K220" i="12" s="1"/>
  <c r="I220" i="13"/>
  <c r="H207" i="13"/>
  <c r="H220" i="13" s="1"/>
  <c r="L225" i="3"/>
  <c r="O241" i="12"/>
  <c r="P27" i="5"/>
  <c r="Q27" i="5" s="1"/>
  <c r="B32" i="4"/>
  <c r="H32" i="4"/>
  <c r="B21" i="4"/>
  <c r="K245" i="15"/>
  <c r="D220" i="13"/>
  <c r="D158" i="16"/>
  <c r="D167" i="16" s="1"/>
  <c r="J158" i="16"/>
  <c r="J167" i="16" s="1"/>
  <c r="C103" i="6"/>
  <c r="B201" i="6"/>
  <c r="D185" i="8"/>
  <c r="D252" i="8"/>
  <c r="D240" i="8"/>
  <c r="D13" i="8"/>
  <c r="D84" i="8"/>
  <c r="I159" i="10"/>
  <c r="I168" i="10" s="1"/>
  <c r="C158" i="13"/>
  <c r="C167" i="13" s="1"/>
  <c r="C220" i="13"/>
  <c r="L220" i="13"/>
  <c r="N220" i="13"/>
  <c r="O148" i="13"/>
  <c r="C185" i="16"/>
  <c r="C190" i="16" s="1"/>
  <c r="C187" i="3"/>
  <c r="C198" i="15"/>
  <c r="H198" i="13"/>
  <c r="G198" i="12"/>
  <c r="O195" i="13"/>
  <c r="H198" i="15"/>
  <c r="D198" i="16"/>
  <c r="O196" i="13"/>
  <c r="M207" i="17"/>
  <c r="M220" i="17" s="1"/>
  <c r="M207" i="12"/>
  <c r="M220" i="12" s="1"/>
  <c r="F207" i="17"/>
  <c r="F220" i="17" s="1"/>
  <c r="M210" i="3"/>
  <c r="O211" i="16"/>
  <c r="P10" i="5"/>
  <c r="Q10" i="5" s="1"/>
  <c r="J32" i="4"/>
  <c r="G32" i="4"/>
  <c r="N245" i="15"/>
  <c r="G245" i="15"/>
  <c r="F103" i="10"/>
  <c r="N103" i="10"/>
  <c r="K240" i="3"/>
  <c r="L241" i="16"/>
  <c r="L246" i="16" s="1"/>
  <c r="O180" i="10"/>
  <c r="D191" i="10"/>
  <c r="D214" i="6"/>
  <c r="G159" i="10"/>
  <c r="G168" i="10" s="1"/>
  <c r="N158" i="15"/>
  <c r="O241" i="16"/>
  <c r="L245" i="15"/>
  <c r="E220" i="12"/>
  <c r="D184" i="6"/>
  <c r="C153" i="8"/>
  <c r="C162" i="8" s="1"/>
  <c r="C256" i="8" s="1"/>
  <c r="J103" i="10"/>
  <c r="F159" i="10"/>
  <c r="F168" i="10" s="1"/>
  <c r="K159" i="10"/>
  <c r="K168" i="10" s="1"/>
  <c r="L221" i="10"/>
  <c r="O197" i="16"/>
  <c r="H207" i="17"/>
  <c r="H220" i="17" s="1"/>
  <c r="M207" i="16"/>
  <c r="O242" i="12"/>
  <c r="O176" i="10"/>
  <c r="D139" i="8"/>
  <c r="D193" i="8"/>
  <c r="D36" i="8"/>
  <c r="D103" i="10"/>
  <c r="M220" i="16"/>
  <c r="O188" i="16"/>
  <c r="N198" i="15"/>
  <c r="M198" i="15"/>
  <c r="K198" i="15"/>
  <c r="J198" i="15"/>
  <c r="K185" i="16"/>
  <c r="K190" i="16" s="1"/>
  <c r="O184" i="13"/>
  <c r="O195" i="15"/>
  <c r="O243" i="16"/>
  <c r="P15" i="5"/>
  <c r="Q15" i="5" s="1"/>
  <c r="L103" i="10"/>
  <c r="K220" i="13"/>
  <c r="M220" i="13"/>
  <c r="M220" i="15"/>
  <c r="O158" i="15"/>
  <c r="K103" i="16"/>
  <c r="M103" i="16"/>
  <c r="E167" i="16"/>
  <c r="O173" i="13"/>
  <c r="O174" i="13"/>
  <c r="F190" i="12"/>
  <c r="O179" i="13"/>
  <c r="O179" i="16"/>
  <c r="H185" i="13"/>
  <c r="H190" i="13" s="1"/>
  <c r="D190" i="12"/>
  <c r="B213" i="3"/>
  <c r="P7" i="5"/>
  <c r="Q7" i="5" s="1"/>
  <c r="M158" i="17"/>
  <c r="G185" i="16"/>
  <c r="G190" i="16" s="1"/>
  <c r="I185" i="13"/>
  <c r="I190" i="13" s="1"/>
  <c r="O197" i="13"/>
  <c r="O202" i="16"/>
  <c r="N207" i="17"/>
  <c r="N220" i="17" s="1"/>
  <c r="N207" i="12"/>
  <c r="N220" i="12" s="1"/>
  <c r="O242" i="15"/>
  <c r="B37" i="4"/>
  <c r="C152" i="6"/>
  <c r="C161" i="6" s="1"/>
  <c r="C252" i="6" s="1"/>
  <c r="D152" i="6"/>
  <c r="D161" i="6" s="1"/>
  <c r="J21" i="4"/>
  <c r="E24" i="4"/>
  <c r="F24" i="4" s="1"/>
  <c r="G24" i="4" s="1"/>
  <c r="D158" i="12"/>
  <c r="D167" i="12" s="1"/>
  <c r="D158" i="13"/>
  <c r="D167" i="13" s="1"/>
  <c r="N158" i="13"/>
  <c r="N167" i="13" s="1"/>
  <c r="C103" i="16"/>
  <c r="E103" i="16"/>
  <c r="H103" i="16"/>
  <c r="J103" i="16"/>
  <c r="D207" i="16"/>
  <c r="D220" i="16" s="1"/>
  <c r="I158" i="16"/>
  <c r="I167" i="16" s="1"/>
  <c r="I220" i="16"/>
  <c r="L158" i="16"/>
  <c r="L167" i="16" s="1"/>
  <c r="O163" i="12"/>
  <c r="O173" i="12"/>
  <c r="L207" i="17"/>
  <c r="L220" i="17" s="1"/>
  <c r="O204" i="12"/>
  <c r="O210" i="13"/>
  <c r="G37" i="4"/>
  <c r="E41" i="4"/>
  <c r="F38" i="4"/>
  <c r="D35" i="4"/>
  <c r="N35" i="4" s="1"/>
  <c r="F32" i="4"/>
  <c r="D25" i="4"/>
  <c r="D32" i="4"/>
  <c r="D38" i="4"/>
  <c r="D41" i="4"/>
  <c r="E28" i="4"/>
  <c r="F34" i="4"/>
  <c r="E38" i="4"/>
  <c r="L36" i="5"/>
  <c r="D37" i="4"/>
  <c r="J244" i="13"/>
  <c r="E34" i="4"/>
  <c r="H245" i="15"/>
  <c r="K190" i="12"/>
  <c r="I185" i="15"/>
  <c r="I190" i="15" s="1"/>
  <c r="F185" i="15"/>
  <c r="F190" i="15" s="1"/>
  <c r="E185" i="15"/>
  <c r="E190" i="15" s="1"/>
  <c r="D185" i="15"/>
  <c r="D190" i="15" s="1"/>
  <c r="C185" i="15"/>
  <c r="C190" i="15" s="1"/>
  <c r="N185" i="15"/>
  <c r="N190" i="15" s="1"/>
  <c r="O182" i="15"/>
  <c r="O184" i="15"/>
  <c r="L186" i="3"/>
  <c r="K186" i="3"/>
  <c r="O188" i="15"/>
  <c r="G198" i="16"/>
  <c r="F198" i="12"/>
  <c r="E198" i="12"/>
  <c r="L207" i="12"/>
  <c r="N220" i="15"/>
  <c r="G207" i="12"/>
  <c r="G220" i="12" s="1"/>
  <c r="E220" i="15"/>
  <c r="O211" i="15"/>
  <c r="D210" i="3"/>
  <c r="O211" i="12"/>
  <c r="L213" i="3"/>
  <c r="O242" i="13"/>
  <c r="K36" i="5"/>
  <c r="I38" i="4"/>
  <c r="F220" i="16"/>
  <c r="J158" i="17"/>
  <c r="J167" i="17" s="1"/>
  <c r="O122" i="13"/>
  <c r="O181" i="16"/>
  <c r="N185" i="16"/>
  <c r="N190" i="16" s="1"/>
  <c r="M198" i="16"/>
  <c r="O210" i="15"/>
  <c r="L209" i="3"/>
  <c r="G207" i="17"/>
  <c r="G220" i="17" s="1"/>
  <c r="I190" i="17"/>
  <c r="K185" i="17"/>
  <c r="K190" i="17" s="1"/>
  <c r="F198" i="17"/>
  <c r="J198" i="17"/>
  <c r="G198" i="17"/>
  <c r="K198" i="17"/>
  <c r="D198" i="17"/>
  <c r="H198" i="17"/>
  <c r="L198" i="17"/>
  <c r="M198" i="17"/>
  <c r="O103" i="14"/>
  <c r="J26" i="3"/>
  <c r="N39" i="4"/>
  <c r="M26" i="3"/>
  <c r="L26" i="3"/>
  <c r="I26" i="3"/>
  <c r="J220" i="13"/>
  <c r="E220" i="13"/>
  <c r="L158" i="13"/>
  <c r="L167" i="13" s="1"/>
  <c r="I162" i="3"/>
  <c r="H162" i="3"/>
  <c r="I210" i="3"/>
  <c r="O214" i="13"/>
  <c r="I152" i="13"/>
  <c r="I154" i="13" s="1"/>
  <c r="O181" i="13"/>
  <c r="O149" i="13"/>
  <c r="O152" i="13" s="1"/>
  <c r="O154" i="13" s="1"/>
  <c r="D103" i="13"/>
  <c r="H103" i="13"/>
  <c r="L103" i="13"/>
  <c r="O188" i="13"/>
  <c r="L103" i="15"/>
  <c r="F103" i="17"/>
  <c r="F103" i="13"/>
  <c r="N103" i="13"/>
  <c r="K143" i="3"/>
  <c r="C240" i="13"/>
  <c r="C244" i="13" s="1"/>
  <c r="C260" i="13" s="1"/>
  <c r="L143" i="3"/>
  <c r="N30" i="4"/>
  <c r="N11" i="4"/>
  <c r="N31" i="4"/>
  <c r="N240" i="13"/>
  <c r="N244" i="13" s="1"/>
  <c r="G240" i="14"/>
  <c r="G245" i="14" s="1"/>
  <c r="I241" i="10"/>
  <c r="I246" i="10" s="1"/>
  <c r="C21" i="4"/>
  <c r="G240" i="13"/>
  <c r="G244" i="13" s="1"/>
  <c r="B45" i="4"/>
  <c r="C41" i="4"/>
  <c r="N7" i="4"/>
  <c r="N13" i="4"/>
  <c r="N6" i="4"/>
  <c r="F21" i="4"/>
  <c r="N19" i="4"/>
  <c r="H21" i="4"/>
  <c r="L21" i="4"/>
  <c r="M21" i="4"/>
  <c r="D240" i="13"/>
  <c r="D244" i="13" s="1"/>
  <c r="K240" i="13"/>
  <c r="K244" i="13" s="1"/>
  <c r="E240" i="17"/>
  <c r="E245" i="17" s="1"/>
  <c r="N16" i="4"/>
  <c r="K21" i="4"/>
  <c r="N12" i="4"/>
  <c r="N4" i="4"/>
  <c r="G21" i="4"/>
  <c r="N10" i="4"/>
  <c r="E241" i="3"/>
  <c r="F25" i="4"/>
  <c r="G241" i="10"/>
  <c r="G246" i="10" s="1"/>
  <c r="J241" i="10"/>
  <c r="J246" i="10" s="1"/>
  <c r="M240" i="13"/>
  <c r="M244" i="13" s="1"/>
  <c r="M240" i="12"/>
  <c r="M245" i="12" s="1"/>
  <c r="O233" i="12"/>
  <c r="O157" i="12"/>
  <c r="F241" i="3"/>
  <c r="D240" i="12"/>
  <c r="D245" i="12" s="1"/>
  <c r="E240" i="12"/>
  <c r="E245" i="12" s="1"/>
  <c r="F240" i="12"/>
  <c r="F245" i="12" s="1"/>
  <c r="N158" i="12"/>
  <c r="N167" i="12" s="1"/>
  <c r="O214" i="12"/>
  <c r="O234" i="12"/>
  <c r="G190" i="12"/>
  <c r="L198" i="12"/>
  <c r="O196" i="12"/>
  <c r="D103" i="12"/>
  <c r="C103" i="12"/>
  <c r="N103" i="12"/>
  <c r="O235" i="12"/>
  <c r="O175" i="12"/>
  <c r="D198" i="12"/>
  <c r="O203" i="12"/>
  <c r="F240" i="17"/>
  <c r="F245" i="17" s="1"/>
  <c r="O13" i="17"/>
  <c r="O103" i="17" s="1"/>
  <c r="F158" i="17"/>
  <c r="F167" i="17" s="1"/>
  <c r="E162" i="3"/>
  <c r="J186" i="3"/>
  <c r="L203" i="3"/>
  <c r="J103" i="17"/>
  <c r="L158" i="17"/>
  <c r="L167" i="17" s="1"/>
  <c r="B186" i="3"/>
  <c r="K207" i="17"/>
  <c r="K220" i="17" s="1"/>
  <c r="K103" i="17"/>
  <c r="D158" i="17"/>
  <c r="D167" i="17" s="1"/>
  <c r="E207" i="17"/>
  <c r="E220" i="17" s="1"/>
  <c r="N158" i="17"/>
  <c r="N167" i="17" s="1"/>
  <c r="J203" i="3"/>
  <c r="B210" i="3"/>
  <c r="J207" i="17"/>
  <c r="J220" i="17" s="1"/>
  <c r="G185" i="17"/>
  <c r="G190" i="17" s="1"/>
  <c r="G240" i="17"/>
  <c r="G245" i="17" s="1"/>
  <c r="I103" i="15"/>
  <c r="C158" i="15"/>
  <c r="C167" i="15" s="1"/>
  <c r="H158" i="15"/>
  <c r="H167" i="15" s="1"/>
  <c r="I158" i="15"/>
  <c r="O122" i="15"/>
  <c r="O174" i="15"/>
  <c r="O163" i="15"/>
  <c r="K185" i="15"/>
  <c r="K190" i="15" s="1"/>
  <c r="G186" i="3"/>
  <c r="G187" i="3"/>
  <c r="O203" i="15"/>
  <c r="D103" i="15"/>
  <c r="F103" i="15"/>
  <c r="H103" i="15"/>
  <c r="D158" i="15"/>
  <c r="D167" i="15" s="1"/>
  <c r="F220" i="15"/>
  <c r="G158" i="15"/>
  <c r="G167" i="15" s="1"/>
  <c r="J158" i="15"/>
  <c r="J167" i="15" s="1"/>
  <c r="M158" i="15"/>
  <c r="M167" i="15" s="1"/>
  <c r="O196" i="15"/>
  <c r="O125" i="15"/>
  <c r="H186" i="3"/>
  <c r="H203" i="3"/>
  <c r="G203" i="3"/>
  <c r="I209" i="3"/>
  <c r="H209" i="3"/>
  <c r="G209" i="3"/>
  <c r="G213" i="3"/>
  <c r="O25" i="15"/>
  <c r="M190" i="15"/>
  <c r="F158" i="15"/>
  <c r="G162" i="3"/>
  <c r="O175" i="15"/>
  <c r="L144" i="14"/>
  <c r="L158" i="14" s="1"/>
  <c r="L167" i="14" s="1"/>
  <c r="M198" i="14"/>
  <c r="H240" i="14"/>
  <c r="H245" i="14" s="1"/>
  <c r="C207" i="14"/>
  <c r="C220" i="14" s="1"/>
  <c r="K213" i="3"/>
  <c r="F257" i="14"/>
  <c r="D185" i="14"/>
  <c r="D190" i="14" s="1"/>
  <c r="F186" i="3"/>
  <c r="D240" i="14"/>
  <c r="D245" i="14" s="1"/>
  <c r="O242" i="14"/>
  <c r="H187" i="3"/>
  <c r="J240" i="14"/>
  <c r="J245" i="14" s="1"/>
  <c r="E198" i="14"/>
  <c r="N207" i="14"/>
  <c r="N220" i="14" s="1"/>
  <c r="K207" i="14"/>
  <c r="K220" i="14" s="1"/>
  <c r="M207" i="14"/>
  <c r="M220" i="14" s="1"/>
  <c r="D144" i="14"/>
  <c r="D158" i="14" s="1"/>
  <c r="D167" i="14" s="1"/>
  <c r="F198" i="14"/>
  <c r="I144" i="14"/>
  <c r="I158" i="14" s="1"/>
  <c r="I167" i="14" s="1"/>
  <c r="M144" i="14"/>
  <c r="M158" i="14" s="1"/>
  <c r="M167" i="14" s="1"/>
  <c r="H198" i="14"/>
  <c r="E185" i="14"/>
  <c r="E190" i="14" s="1"/>
  <c r="M186" i="3"/>
  <c r="O187" i="14"/>
  <c r="L240" i="14"/>
  <c r="L245" i="14" s="1"/>
  <c r="O123" i="14"/>
  <c r="K162" i="3"/>
  <c r="J162" i="3"/>
  <c r="L207" i="14"/>
  <c r="L220" i="14" s="1"/>
  <c r="O204" i="14"/>
  <c r="F209" i="3"/>
  <c r="K210" i="3"/>
  <c r="O175" i="14"/>
  <c r="I185" i="14"/>
  <c r="I190" i="14" s="1"/>
  <c r="N198" i="14"/>
  <c r="L198" i="14"/>
  <c r="J198" i="14"/>
  <c r="O203" i="14"/>
  <c r="G207" i="14"/>
  <c r="G220" i="14" s="1"/>
  <c r="I198" i="14"/>
  <c r="K13" i="14"/>
  <c r="K103" i="14" s="1"/>
  <c r="H185" i="14"/>
  <c r="H190" i="14" s="1"/>
  <c r="M185" i="14"/>
  <c r="M190" i="14" s="1"/>
  <c r="D209" i="3"/>
  <c r="O211" i="14"/>
  <c r="O214" i="14"/>
  <c r="E103" i="14"/>
  <c r="E257" i="14"/>
  <c r="I207" i="14"/>
  <c r="I220" i="14" s="1"/>
  <c r="O188" i="14"/>
  <c r="D255" i="3"/>
  <c r="G103" i="14"/>
  <c r="G257" i="14"/>
  <c r="O181" i="14"/>
  <c r="O134" i="14"/>
  <c r="O122" i="14"/>
  <c r="O179" i="14"/>
  <c r="J185" i="14"/>
  <c r="J190" i="14" s="1"/>
  <c r="J187" i="3"/>
  <c r="C198" i="14"/>
  <c r="D213" i="3"/>
  <c r="J255" i="3"/>
  <c r="C13" i="14"/>
  <c r="C103" i="14" s="1"/>
  <c r="I103" i="14"/>
  <c r="M103" i="14"/>
  <c r="C144" i="14"/>
  <c r="D198" i="14"/>
  <c r="K185" i="14"/>
  <c r="K190" i="14" s="1"/>
  <c r="L185" i="14"/>
  <c r="L190" i="14" s="1"/>
  <c r="B258" i="3"/>
  <c r="N258" i="3" s="1"/>
  <c r="O256" i="14"/>
  <c r="G144" i="14"/>
  <c r="G158" i="14" s="1"/>
  <c r="G167" i="14" s="1"/>
  <c r="J144" i="14"/>
  <c r="J158" i="14" s="1"/>
  <c r="J167" i="14" s="1"/>
  <c r="O197" i="14"/>
  <c r="O163" i="14"/>
  <c r="L187" i="3"/>
  <c r="F187" i="3"/>
  <c r="F203" i="3"/>
  <c r="O210" i="14"/>
  <c r="K209" i="3"/>
  <c r="F213" i="3"/>
  <c r="I186" i="3"/>
  <c r="E26" i="3"/>
  <c r="E158" i="12"/>
  <c r="E167" i="12" s="1"/>
  <c r="F158" i="12"/>
  <c r="F167" i="12" s="1"/>
  <c r="E240" i="13"/>
  <c r="E244" i="13" s="1"/>
  <c r="F240" i="13"/>
  <c r="F244" i="13" s="1"/>
  <c r="D49" i="3"/>
  <c r="C151" i="3"/>
  <c r="C153" i="3" s="1"/>
  <c r="G151" i="3"/>
  <c r="G153" i="3" s="1"/>
  <c r="F49" i="3"/>
  <c r="C49" i="3"/>
  <c r="L99" i="3"/>
  <c r="H99" i="3"/>
  <c r="F99" i="3"/>
  <c r="D99" i="3"/>
  <c r="K99" i="3"/>
  <c r="G99" i="3"/>
  <c r="C99" i="3"/>
  <c r="H151" i="3"/>
  <c r="H153" i="3" s="1"/>
  <c r="B151" i="3"/>
  <c r="B153" i="3" s="1"/>
  <c r="J151" i="3"/>
  <c r="J153" i="3" s="1"/>
  <c r="D151" i="3"/>
  <c r="D153" i="3" s="1"/>
  <c r="F151" i="3"/>
  <c r="F153" i="3" s="1"/>
  <c r="K151" i="3"/>
  <c r="K153" i="3" s="1"/>
  <c r="N250" i="3"/>
  <c r="N231" i="3"/>
  <c r="N215" i="3"/>
  <c r="N17" i="3"/>
  <c r="D26" i="3"/>
  <c r="L151" i="3"/>
  <c r="L153" i="3" s="1"/>
  <c r="I151" i="3"/>
  <c r="I153" i="3" s="1"/>
  <c r="E151" i="3"/>
  <c r="E153" i="3" s="1"/>
  <c r="M151" i="3"/>
  <c r="M153" i="3" s="1"/>
  <c r="B143" i="3"/>
  <c r="D143" i="3"/>
  <c r="N257" i="3"/>
  <c r="N259" i="3" s="1"/>
  <c r="M99" i="3"/>
  <c r="I99" i="3"/>
  <c r="E99" i="3"/>
  <c r="N158" i="3"/>
  <c r="B99" i="3"/>
  <c r="K36" i="3"/>
  <c r="K39" i="3" s="1"/>
  <c r="K42" i="3" s="1"/>
  <c r="G36" i="3"/>
  <c r="G39" i="3" s="1"/>
  <c r="G42" i="3" s="1"/>
  <c r="N147" i="3"/>
  <c r="B103" i="6"/>
  <c r="K198" i="14"/>
  <c r="O194" i="14"/>
  <c r="D103" i="6"/>
  <c r="B152" i="6"/>
  <c r="B161" i="6" s="1"/>
  <c r="D147" i="8"/>
  <c r="E103" i="10"/>
  <c r="I103" i="10"/>
  <c r="M103" i="10"/>
  <c r="H221" i="10"/>
  <c r="K103" i="12"/>
  <c r="J103" i="13"/>
  <c r="H103" i="14"/>
  <c r="N34" i="3"/>
  <c r="C36" i="3"/>
  <c r="C39" i="3" s="1"/>
  <c r="C42" i="3" s="1"/>
  <c r="N167" i="15"/>
  <c r="O123" i="13"/>
  <c r="J143" i="3"/>
  <c r="K144" i="14"/>
  <c r="K158" i="14" s="1"/>
  <c r="K167" i="14" s="1"/>
  <c r="O176" i="14"/>
  <c r="O176" i="13"/>
  <c r="O176" i="16"/>
  <c r="J185" i="13"/>
  <c r="J190" i="13" s="1"/>
  <c r="O180" i="13"/>
  <c r="F185" i="14"/>
  <c r="F190" i="14" s="1"/>
  <c r="O180" i="14"/>
  <c r="O184" i="14"/>
  <c r="G185" i="14"/>
  <c r="G190" i="14" s="1"/>
  <c r="O184" i="16"/>
  <c r="F185" i="16"/>
  <c r="F190" i="16" s="1"/>
  <c r="B153" i="8"/>
  <c r="D149" i="8"/>
  <c r="L103" i="12"/>
  <c r="N145" i="3"/>
  <c r="O194" i="12"/>
  <c r="C198" i="12"/>
  <c r="C209" i="3"/>
  <c r="O210" i="12"/>
  <c r="B214" i="6"/>
  <c r="B202" i="8"/>
  <c r="B215" i="8" s="1"/>
  <c r="D215" i="8" s="1"/>
  <c r="C103" i="8"/>
  <c r="J221" i="10"/>
  <c r="I103" i="13"/>
  <c r="C158" i="14"/>
  <c r="C167" i="14" s="1"/>
  <c r="B162" i="3"/>
  <c r="O163" i="16"/>
  <c r="O173" i="15"/>
  <c r="O174" i="14"/>
  <c r="M103" i="17"/>
  <c r="O187" i="15"/>
  <c r="O187" i="12"/>
  <c r="C198" i="17"/>
  <c r="O194" i="13"/>
  <c r="J198" i="13"/>
  <c r="F198" i="16"/>
  <c r="O194" i="16"/>
  <c r="E103" i="8"/>
  <c r="E153" i="8"/>
  <c r="E162" i="8" s="1"/>
  <c r="E256" i="8" s="1"/>
  <c r="I21" i="4"/>
  <c r="N14" i="4"/>
  <c r="D39" i="8"/>
  <c r="B42" i="8"/>
  <c r="D42" i="8" s="1"/>
  <c r="D101" i="8"/>
  <c r="C103" i="10"/>
  <c r="G103" i="10"/>
  <c r="K103" i="10"/>
  <c r="N221" i="10"/>
  <c r="J103" i="15"/>
  <c r="N103" i="15"/>
  <c r="L158" i="15"/>
  <c r="L167" i="15" s="1"/>
  <c r="G103" i="16"/>
  <c r="N103" i="17"/>
  <c r="L167" i="12"/>
  <c r="O122" i="12"/>
  <c r="O125" i="14"/>
  <c r="O125" i="12"/>
  <c r="E103" i="12"/>
  <c r="E158" i="13"/>
  <c r="E167" i="13" s="1"/>
  <c r="J103" i="14"/>
  <c r="E143" i="3"/>
  <c r="O133" i="14"/>
  <c r="F144" i="14"/>
  <c r="F158" i="14" s="1"/>
  <c r="F167" i="14" s="1"/>
  <c r="O174" i="12"/>
  <c r="M190" i="12"/>
  <c r="O176" i="15"/>
  <c r="O182" i="13"/>
  <c r="O182" i="16"/>
  <c r="O206" i="14"/>
  <c r="D207" i="14"/>
  <c r="D220" i="14" s="1"/>
  <c r="N21" i="3"/>
  <c r="D103" i="17"/>
  <c r="H103" i="17"/>
  <c r="L103" i="17"/>
  <c r="C190" i="12"/>
  <c r="M167" i="17"/>
  <c r="M143" i="3"/>
  <c r="N144" i="14"/>
  <c r="N158" i="14" s="1"/>
  <c r="N167" i="14" s="1"/>
  <c r="N5" i="4"/>
  <c r="D21" i="4"/>
  <c r="A12" i="5"/>
  <c r="G103" i="12"/>
  <c r="F220" i="12"/>
  <c r="K240" i="12"/>
  <c r="K245" i="12" s="1"/>
  <c r="L220" i="12"/>
  <c r="O179" i="12"/>
  <c r="E103" i="13"/>
  <c r="M103" i="13"/>
  <c r="G158" i="13"/>
  <c r="G167" i="13" s="1"/>
  <c r="M158" i="13"/>
  <c r="M167" i="13" s="1"/>
  <c r="D103" i="14"/>
  <c r="L103" i="14"/>
  <c r="E144" i="14"/>
  <c r="E158" i="14" s="1"/>
  <c r="E167" i="14" s="1"/>
  <c r="E103" i="15"/>
  <c r="M103" i="15"/>
  <c r="F103" i="16"/>
  <c r="E47" i="3"/>
  <c r="E49" i="3" s="1"/>
  <c r="F49" i="12"/>
  <c r="F103" i="12" s="1"/>
  <c r="O123" i="12"/>
  <c r="O123" i="15"/>
  <c r="I143" i="3"/>
  <c r="J144" i="13"/>
  <c r="J158" i="13" s="1"/>
  <c r="J167" i="13" s="1"/>
  <c r="G144" i="12"/>
  <c r="G158" i="12" s="1"/>
  <c r="G167" i="12" s="1"/>
  <c r="G143" i="3"/>
  <c r="H144" i="14"/>
  <c r="H158" i="14" s="1"/>
  <c r="H167" i="14" s="1"/>
  <c r="N150" i="3"/>
  <c r="M190" i="16"/>
  <c r="N185" i="14"/>
  <c r="N190" i="14" s="1"/>
  <c r="L198" i="15"/>
  <c r="O195" i="14"/>
  <c r="G198" i="14"/>
  <c r="O197" i="15"/>
  <c r="F198" i="15"/>
  <c r="O202" i="15"/>
  <c r="O202" i="14"/>
  <c r="F207" i="14"/>
  <c r="F220" i="14" s="1"/>
  <c r="C207" i="17"/>
  <c r="C220" i="17" s="1"/>
  <c r="O202" i="12"/>
  <c r="C207" i="12"/>
  <c r="C220" i="12" s="1"/>
  <c r="O203" i="16"/>
  <c r="E207" i="16"/>
  <c r="E220" i="16" s="1"/>
  <c r="D203" i="3"/>
  <c r="O204" i="16"/>
  <c r="K207" i="16"/>
  <c r="K220" i="16" s="1"/>
  <c r="O206" i="16"/>
  <c r="J210" i="3"/>
  <c r="M213" i="3"/>
  <c r="G167" i="17"/>
  <c r="O177" i="10"/>
  <c r="E185" i="17"/>
  <c r="E190" i="17" s="1"/>
  <c r="M185" i="17"/>
  <c r="M190" i="17" s="1"/>
  <c r="P14" i="5"/>
  <c r="Q14" i="5" s="1"/>
  <c r="O36" i="5"/>
  <c r="O234" i="13"/>
  <c r="N237" i="3"/>
  <c r="M103" i="12"/>
  <c r="C103" i="13"/>
  <c r="K103" i="13"/>
  <c r="K158" i="13"/>
  <c r="K167" i="13" s="1"/>
  <c r="C103" i="15"/>
  <c r="L103" i="16"/>
  <c r="N158" i="16"/>
  <c r="N167" i="16" s="1"/>
  <c r="L156" i="3"/>
  <c r="M158" i="12"/>
  <c r="M167" i="12" s="1"/>
  <c r="E21" i="4"/>
  <c r="F241" i="10"/>
  <c r="F246" i="10" s="1"/>
  <c r="O258" i="10"/>
  <c r="O176" i="12"/>
  <c r="G103" i="13"/>
  <c r="I158" i="13"/>
  <c r="I167" i="13" s="1"/>
  <c r="F103" i="14"/>
  <c r="N103" i="14"/>
  <c r="C185" i="14"/>
  <c r="C190" i="14" s="1"/>
  <c r="E207" i="14"/>
  <c r="E220" i="14" s="1"/>
  <c r="O182" i="14"/>
  <c r="G103" i="15"/>
  <c r="I167" i="15"/>
  <c r="O179" i="15"/>
  <c r="D103" i="16"/>
  <c r="I103" i="16"/>
  <c r="G167" i="16"/>
  <c r="E158" i="17"/>
  <c r="E167" i="17" s="1"/>
  <c r="H47" i="3"/>
  <c r="H49" i="3" s="1"/>
  <c r="O47" i="13"/>
  <c r="O49" i="13" s="1"/>
  <c r="O103" i="13" s="1"/>
  <c r="F167" i="15"/>
  <c r="C167" i="16"/>
  <c r="O125" i="16"/>
  <c r="C143" i="3"/>
  <c r="H143" i="3"/>
  <c r="O132" i="13"/>
  <c r="O173" i="14"/>
  <c r="O174" i="16"/>
  <c r="O181" i="15"/>
  <c r="E190" i="12"/>
  <c r="O181" i="12"/>
  <c r="K187" i="3"/>
  <c r="O188" i="12"/>
  <c r="O194" i="15"/>
  <c r="O196" i="14"/>
  <c r="O197" i="12"/>
  <c r="H207" i="14"/>
  <c r="H220" i="14" s="1"/>
  <c r="G207" i="16"/>
  <c r="G220" i="16" s="1"/>
  <c r="I203" i="3"/>
  <c r="J207" i="14"/>
  <c r="J220" i="14" s="1"/>
  <c r="E203" i="3"/>
  <c r="J209" i="3"/>
  <c r="O210" i="16"/>
  <c r="B209" i="3"/>
  <c r="C220" i="16"/>
  <c r="F210" i="3"/>
  <c r="C225" i="3"/>
  <c r="O238" i="13"/>
  <c r="H158" i="16"/>
  <c r="H167" i="16" s="1"/>
  <c r="H262" i="16" s="1"/>
  <c r="C103" i="17"/>
  <c r="E103" i="17"/>
  <c r="C158" i="17"/>
  <c r="C167" i="17" s="1"/>
  <c r="K158" i="17"/>
  <c r="K167" i="17" s="1"/>
  <c r="O158" i="17"/>
  <c r="O122" i="16"/>
  <c r="D162" i="3"/>
  <c r="O187" i="16"/>
  <c r="E187" i="3"/>
  <c r="N192" i="3"/>
  <c r="O196" i="16"/>
  <c r="K203" i="3"/>
  <c r="L207" i="16"/>
  <c r="L220" i="16" s="1"/>
  <c r="N204" i="3"/>
  <c r="O206" i="15"/>
  <c r="E213" i="3"/>
  <c r="O214" i="15"/>
  <c r="D185" i="17"/>
  <c r="D190" i="17" s="1"/>
  <c r="H185" i="17"/>
  <c r="H190" i="17" s="1"/>
  <c r="L185" i="17"/>
  <c r="L190" i="17" s="1"/>
  <c r="F185" i="17"/>
  <c r="F190" i="17" s="1"/>
  <c r="J185" i="17"/>
  <c r="J190" i="17" s="1"/>
  <c r="N185" i="17"/>
  <c r="N190" i="17" s="1"/>
  <c r="P23" i="5"/>
  <c r="Q23" i="5" s="1"/>
  <c r="P12" i="5"/>
  <c r="Q12" i="5" s="1"/>
  <c r="P9" i="5"/>
  <c r="Q9" i="5" s="1"/>
  <c r="K37" i="4"/>
  <c r="H37" i="4"/>
  <c r="I245" i="15"/>
  <c r="N103" i="16"/>
  <c r="O36" i="16"/>
  <c r="O39" i="16" s="1"/>
  <c r="O42" i="16" s="1"/>
  <c r="O103" i="16" s="1"/>
  <c r="G103" i="17"/>
  <c r="I103" i="17"/>
  <c r="I158" i="17"/>
  <c r="I167" i="17" s="1"/>
  <c r="N13" i="3"/>
  <c r="O47" i="12"/>
  <c r="O49" i="12" s="1"/>
  <c r="O103" i="12" s="1"/>
  <c r="N48" i="3"/>
  <c r="O95" i="15"/>
  <c r="O101" i="15" s="1"/>
  <c r="O103" i="15" s="1"/>
  <c r="O123" i="16"/>
  <c r="N148" i="3"/>
  <c r="O175" i="16"/>
  <c r="O180" i="16"/>
  <c r="E186" i="3"/>
  <c r="C203" i="3"/>
  <c r="E209" i="3"/>
  <c r="H210" i="3"/>
  <c r="G210" i="3"/>
  <c r="J213" i="3"/>
  <c r="C240" i="3"/>
  <c r="D241" i="16"/>
  <c r="D246" i="16" s="1"/>
  <c r="M32" i="4"/>
  <c r="L38" i="4"/>
  <c r="M162" i="3"/>
  <c r="F162" i="3"/>
  <c r="D186" i="3"/>
  <c r="C186" i="3"/>
  <c r="M187" i="3"/>
  <c r="I187" i="3"/>
  <c r="B187" i="3"/>
  <c r="M203" i="3"/>
  <c r="M209" i="3"/>
  <c r="L210" i="3"/>
  <c r="C210" i="3"/>
  <c r="P20" i="5"/>
  <c r="Q20" i="5" s="1"/>
  <c r="P17" i="5"/>
  <c r="Q17" i="5" s="1"/>
  <c r="H25" i="4"/>
  <c r="M25" i="4"/>
  <c r="N155" i="3"/>
  <c r="N164" i="3"/>
  <c r="D187" i="3"/>
  <c r="E210" i="3"/>
  <c r="I213" i="3"/>
  <c r="H213" i="3"/>
  <c r="C213" i="3"/>
  <c r="N228" i="3"/>
  <c r="N233" i="3"/>
  <c r="P30" i="5"/>
  <c r="Q30" i="5" s="1"/>
  <c r="P26" i="5"/>
  <c r="Q26" i="5" s="1"/>
  <c r="P6" i="5"/>
  <c r="Q6" i="5" s="1"/>
  <c r="J25" i="4"/>
  <c r="C37" i="4"/>
  <c r="J36" i="5"/>
  <c r="O193" i="15"/>
  <c r="I25" i="4"/>
  <c r="L37" i="4"/>
  <c r="O227" i="12"/>
  <c r="P32" i="5"/>
  <c r="Q32" i="5" s="1"/>
  <c r="P31" i="5"/>
  <c r="Q31" i="5" s="1"/>
  <c r="P29" i="5"/>
  <c r="Q29" i="5" s="1"/>
  <c r="P25" i="5"/>
  <c r="Q25" i="5" s="1"/>
  <c r="P22" i="5"/>
  <c r="Q22" i="5" s="1"/>
  <c r="P16" i="5"/>
  <c r="Q16" i="5" s="1"/>
  <c r="P13" i="5"/>
  <c r="Q13" i="5" s="1"/>
  <c r="P8" i="5"/>
  <c r="Q8" i="5" s="1"/>
  <c r="N36" i="5"/>
  <c r="P5" i="5"/>
  <c r="I36" i="5"/>
  <c r="H38" i="4"/>
  <c r="D34" i="4"/>
  <c r="O207" i="13" l="1"/>
  <c r="C220" i="15"/>
  <c r="N251" i="25"/>
  <c r="N237" i="25"/>
  <c r="N238" i="25" s="1"/>
  <c r="N243" i="25" s="1"/>
  <c r="N261" i="25" s="1"/>
  <c r="B238" i="25"/>
  <c r="B243" i="25" s="1"/>
  <c r="B261" i="25" s="1"/>
  <c r="G49" i="25"/>
  <c r="G101" i="25" s="1"/>
  <c r="N48" i="25"/>
  <c r="N49" i="25" s="1"/>
  <c r="N101" i="25" s="1"/>
  <c r="C101" i="3"/>
  <c r="E261" i="21"/>
  <c r="E261" i="20"/>
  <c r="O243" i="21"/>
  <c r="C261" i="21"/>
  <c r="C261" i="20"/>
  <c r="J262" i="16"/>
  <c r="I262" i="16"/>
  <c r="H241" i="10"/>
  <c r="H246" i="10" s="1"/>
  <c r="D260" i="13"/>
  <c r="K220" i="15"/>
  <c r="D220" i="15"/>
  <c r="O186" i="10"/>
  <c r="O191" i="10" s="1"/>
  <c r="M262" i="16"/>
  <c r="M241" i="10"/>
  <c r="N217" i="3"/>
  <c r="N218" i="3" s="1"/>
  <c r="N240" i="3"/>
  <c r="L241" i="10"/>
  <c r="I220" i="15"/>
  <c r="O208" i="10"/>
  <c r="O221" i="10" s="1"/>
  <c r="N29" i="4"/>
  <c r="G262" i="10"/>
  <c r="K240" i="17"/>
  <c r="J240" i="17"/>
  <c r="J245" i="17" s="1"/>
  <c r="E240" i="14"/>
  <c r="E245" i="14" s="1"/>
  <c r="M240" i="14"/>
  <c r="M245" i="14" s="1"/>
  <c r="B42" i="4"/>
  <c r="J261" i="14"/>
  <c r="H261" i="14"/>
  <c r="O226" i="10"/>
  <c r="D241" i="10"/>
  <c r="M261" i="14"/>
  <c r="M261" i="15"/>
  <c r="M101" i="3"/>
  <c r="F261" i="12"/>
  <c r="N33" i="4"/>
  <c r="G261" i="12"/>
  <c r="K262" i="16"/>
  <c r="F260" i="13"/>
  <c r="F45" i="4"/>
  <c r="C262" i="16"/>
  <c r="N27" i="4"/>
  <c r="W7" i="4" s="1"/>
  <c r="K241" i="10"/>
  <c r="K246" i="10" s="1"/>
  <c r="N260" i="13"/>
  <c r="C240" i="17"/>
  <c r="C245" i="17" s="1"/>
  <c r="D262" i="16"/>
  <c r="N34" i="4"/>
  <c r="O227" i="10"/>
  <c r="O198" i="17"/>
  <c r="O257" i="14"/>
  <c r="O220" i="13"/>
  <c r="L260" i="13"/>
  <c r="N38" i="4"/>
  <c r="F262" i="16"/>
  <c r="O207" i="12"/>
  <c r="B103" i="8"/>
  <c r="D103" i="8" s="1"/>
  <c r="L261" i="14"/>
  <c r="J241" i="3"/>
  <c r="K261" i="15"/>
  <c r="E261" i="12"/>
  <c r="E262" i="16"/>
  <c r="D261" i="12"/>
  <c r="I101" i="3"/>
  <c r="O167" i="16"/>
  <c r="O198" i="13"/>
  <c r="O158" i="12"/>
  <c r="O167" i="12" s="1"/>
  <c r="H240" i="17"/>
  <c r="E245" i="15"/>
  <c r="L262" i="16"/>
  <c r="O185" i="16"/>
  <c r="O207" i="16"/>
  <c r="O220" i="16" s="1"/>
  <c r="O167" i="15"/>
  <c r="O220" i="12"/>
  <c r="C261" i="15"/>
  <c r="G241" i="3"/>
  <c r="G42" i="4"/>
  <c r="G45" i="4"/>
  <c r="D252" i="6"/>
  <c r="L101" i="3"/>
  <c r="E144" i="15"/>
  <c r="E158" i="15" s="1"/>
  <c r="E167" i="15" s="1"/>
  <c r="M260" i="13"/>
  <c r="I260" i="13"/>
  <c r="N240" i="17"/>
  <c r="E260" i="13"/>
  <c r="K261" i="12"/>
  <c r="G261" i="17"/>
  <c r="K260" i="13"/>
  <c r="M261" i="12"/>
  <c r="F261" i="17"/>
  <c r="N262" i="16"/>
  <c r="F240" i="14"/>
  <c r="F245" i="14" s="1"/>
  <c r="C240" i="14"/>
  <c r="C241" i="10"/>
  <c r="I240" i="14"/>
  <c r="G260" i="13"/>
  <c r="D261" i="15"/>
  <c r="N41" i="4"/>
  <c r="K240" i="14"/>
  <c r="K45" i="4"/>
  <c r="F261" i="15"/>
  <c r="O240" i="12"/>
  <c r="O185" i="12"/>
  <c r="O190" i="12" s="1"/>
  <c r="J101" i="3"/>
  <c r="N261" i="12"/>
  <c r="L206" i="3"/>
  <c r="L219" i="3" s="1"/>
  <c r="E206" i="3"/>
  <c r="E219" i="3" s="1"/>
  <c r="C197" i="3"/>
  <c r="J197" i="3"/>
  <c r="G261" i="15"/>
  <c r="L261" i="15"/>
  <c r="H261" i="15"/>
  <c r="H206" i="3"/>
  <c r="H219" i="3" s="1"/>
  <c r="N261" i="15"/>
  <c r="O144" i="14"/>
  <c r="O158" i="14" s="1"/>
  <c r="O167" i="14" s="1"/>
  <c r="H197" i="3"/>
  <c r="B157" i="3"/>
  <c r="B166" i="3" s="1"/>
  <c r="K206" i="3"/>
  <c r="K219" i="3" s="1"/>
  <c r="N255" i="3"/>
  <c r="D197" i="3"/>
  <c r="K197" i="3"/>
  <c r="C157" i="3"/>
  <c r="C166" i="3" s="1"/>
  <c r="O185" i="14"/>
  <c r="O190" i="14" s="1"/>
  <c r="O207" i="14"/>
  <c r="O220" i="14" s="1"/>
  <c r="N243" i="3"/>
  <c r="J260" i="13"/>
  <c r="O144" i="13"/>
  <c r="O158" i="13" s="1"/>
  <c r="O167" i="13" s="1"/>
  <c r="I184" i="3"/>
  <c r="I189" i="3" s="1"/>
  <c r="O240" i="13"/>
  <c r="D101" i="3"/>
  <c r="F101" i="3"/>
  <c r="H101" i="3"/>
  <c r="N133" i="3"/>
  <c r="G101" i="3"/>
  <c r="J206" i="3"/>
  <c r="J219" i="3" s="1"/>
  <c r="E101" i="3"/>
  <c r="D157" i="3"/>
  <c r="D166" i="3" s="1"/>
  <c r="H157" i="3"/>
  <c r="H166" i="3" s="1"/>
  <c r="N252" i="3"/>
  <c r="J157" i="3"/>
  <c r="J166" i="3" s="1"/>
  <c r="L157" i="3"/>
  <c r="L166" i="3" s="1"/>
  <c r="I157" i="3"/>
  <c r="I166" i="3" s="1"/>
  <c r="N203" i="3"/>
  <c r="J184" i="3"/>
  <c r="J189" i="3" s="1"/>
  <c r="M157" i="3"/>
  <c r="M166" i="3" s="1"/>
  <c r="K157" i="3"/>
  <c r="K166" i="3" s="1"/>
  <c r="I206" i="3"/>
  <c r="I219" i="3" s="1"/>
  <c r="L197" i="3"/>
  <c r="M184" i="3"/>
  <c r="M189" i="3" s="1"/>
  <c r="D206" i="3"/>
  <c r="D219" i="3" s="1"/>
  <c r="M197" i="3"/>
  <c r="H184" i="3"/>
  <c r="H189" i="3" s="1"/>
  <c r="C206" i="3"/>
  <c r="C219" i="3" s="1"/>
  <c r="K101" i="3"/>
  <c r="E157" i="3"/>
  <c r="E166" i="3" s="1"/>
  <c r="N162" i="3"/>
  <c r="G157" i="3"/>
  <c r="G166" i="3" s="1"/>
  <c r="N202" i="3"/>
  <c r="G184" i="3"/>
  <c r="G189" i="3" s="1"/>
  <c r="M206" i="3"/>
  <c r="M219" i="3" s="1"/>
  <c r="E184" i="3"/>
  <c r="E189" i="3" s="1"/>
  <c r="N205" i="3"/>
  <c r="F206" i="3"/>
  <c r="F219" i="3" s="1"/>
  <c r="G197" i="3"/>
  <c r="N186" i="3"/>
  <c r="O190" i="16"/>
  <c r="I240" i="17"/>
  <c r="I245" i="17" s="1"/>
  <c r="B7" i="5"/>
  <c r="B9" i="5"/>
  <c r="B11" i="5"/>
  <c r="B6" i="5"/>
  <c r="Q5" i="5"/>
  <c r="Q36" i="5" s="1"/>
  <c r="P36" i="5"/>
  <c r="M42" i="4"/>
  <c r="M45" i="4"/>
  <c r="E197" i="3"/>
  <c r="F184" i="3"/>
  <c r="F189" i="3" s="1"/>
  <c r="O231" i="14"/>
  <c r="O240" i="14" s="1"/>
  <c r="N240" i="14"/>
  <c r="N245" i="14" s="1"/>
  <c r="K184" i="3"/>
  <c r="K189" i="3" s="1"/>
  <c r="I261" i="15"/>
  <c r="B8" i="5"/>
  <c r="O207" i="17"/>
  <c r="O220" i="17" s="1"/>
  <c r="N131" i="3"/>
  <c r="F143" i="3"/>
  <c r="F157" i="3" s="1"/>
  <c r="F166" i="3" s="1"/>
  <c r="D225" i="3"/>
  <c r="E241" i="10"/>
  <c r="E246" i="10" s="1"/>
  <c r="O167" i="17"/>
  <c r="O198" i="12"/>
  <c r="D153" i="8"/>
  <c r="B162" i="8"/>
  <c r="O185" i="13"/>
  <c r="O190" i="13" s="1"/>
  <c r="N36" i="3"/>
  <c r="N39" i="3" s="1"/>
  <c r="N42" i="3" s="1"/>
  <c r="D261" i="14"/>
  <c r="C42" i="4"/>
  <c r="N37" i="4"/>
  <c r="N213" i="3"/>
  <c r="B241" i="3"/>
  <c r="D45" i="4"/>
  <c r="N25" i="4"/>
  <c r="D42" i="4"/>
  <c r="O198" i="15"/>
  <c r="C261" i="12"/>
  <c r="N26" i="4"/>
  <c r="W10" i="4" s="1"/>
  <c r="E42" i="4"/>
  <c r="E45" i="4"/>
  <c r="O237" i="17"/>
  <c r="L241" i="3"/>
  <c r="M240" i="17"/>
  <c r="M245" i="17" s="1"/>
  <c r="J45" i="4"/>
  <c r="J42" i="4"/>
  <c r="D184" i="3"/>
  <c r="D189" i="3" s="1"/>
  <c r="H45" i="4"/>
  <c r="H42" i="4"/>
  <c r="F197" i="3"/>
  <c r="O243" i="14"/>
  <c r="N32" i="4"/>
  <c r="L184" i="3"/>
  <c r="L189" i="3" s="1"/>
  <c r="N47" i="3"/>
  <c r="B49" i="3"/>
  <c r="B101" i="3" s="1"/>
  <c r="O243" i="13"/>
  <c r="K241" i="3"/>
  <c r="L240" i="17"/>
  <c r="L245" i="17" s="1"/>
  <c r="N209" i="3"/>
  <c r="B5" i="5"/>
  <c r="N132" i="3"/>
  <c r="I241" i="3"/>
  <c r="N242" i="3"/>
  <c r="O207" i="15"/>
  <c r="O220" i="15" s="1"/>
  <c r="N21" i="4"/>
  <c r="N156" i="3"/>
  <c r="B197" i="3"/>
  <c r="O198" i="14"/>
  <c r="N210" i="3"/>
  <c r="B206" i="3"/>
  <c r="B219" i="3" s="1"/>
  <c r="G261" i="14"/>
  <c r="B10" i="5"/>
  <c r="G262" i="16"/>
  <c r="F42" i="4"/>
  <c r="N28" i="4"/>
  <c r="L247" i="3"/>
  <c r="L42" i="4"/>
  <c r="I42" i="4"/>
  <c r="I45" i="4"/>
  <c r="D240" i="17"/>
  <c r="D245" i="17" s="1"/>
  <c r="O236" i="17"/>
  <c r="N241" i="10"/>
  <c r="N246" i="10" s="1"/>
  <c r="O225" i="10"/>
  <c r="N187" i="3"/>
  <c r="C184" i="3"/>
  <c r="C189" i="3" s="1"/>
  <c r="E261" i="17"/>
  <c r="K42" i="4"/>
  <c r="N99" i="3"/>
  <c r="G206" i="3"/>
  <c r="G219" i="3" s="1"/>
  <c r="O185" i="15"/>
  <c r="O190" i="15" s="1"/>
  <c r="L261" i="12"/>
  <c r="J261" i="15"/>
  <c r="H244" i="13"/>
  <c r="H260" i="13" s="1"/>
  <c r="O198" i="16"/>
  <c r="I197" i="3"/>
  <c r="B252" i="6"/>
  <c r="N151" i="3"/>
  <c r="N153" i="3" s="1"/>
  <c r="B263" i="25" l="1"/>
  <c r="O245" i="14"/>
  <c r="O245" i="21"/>
  <c r="O261" i="21" s="1"/>
  <c r="K245" i="14"/>
  <c r="K261" i="14" s="1"/>
  <c r="I245" i="14"/>
  <c r="I261" i="14" s="1"/>
  <c r="C245" i="14"/>
  <c r="C261" i="14" s="1"/>
  <c r="L246" i="10"/>
  <c r="L262" i="10" s="1"/>
  <c r="D246" i="10"/>
  <c r="D262" i="10" s="1"/>
  <c r="M246" i="10"/>
  <c r="M262" i="10" s="1"/>
  <c r="C246" i="10"/>
  <c r="C262" i="10" s="1"/>
  <c r="K245" i="17"/>
  <c r="K261" i="17" s="1"/>
  <c r="N245" i="17"/>
  <c r="N261" i="17" s="1"/>
  <c r="H245" i="17"/>
  <c r="H261" i="17" s="1"/>
  <c r="O243" i="20"/>
  <c r="K247" i="3"/>
  <c r="K266" i="3" s="1"/>
  <c r="G247" i="3"/>
  <c r="G266" i="3" s="1"/>
  <c r="B247" i="3"/>
  <c r="E261" i="14"/>
  <c r="H262" i="10"/>
  <c r="J261" i="17"/>
  <c r="F261" i="14"/>
  <c r="O241" i="10"/>
  <c r="E261" i="15"/>
  <c r="F262" i="10"/>
  <c r="D241" i="3"/>
  <c r="O244" i="10"/>
  <c r="O243" i="15"/>
  <c r="O244" i="13"/>
  <c r="O260" i="13" s="1"/>
  <c r="O262" i="13" s="1"/>
  <c r="N143" i="3"/>
  <c r="O240" i="17"/>
  <c r="O261" i="14"/>
  <c r="O263" i="14" s="1"/>
  <c r="N262" i="10"/>
  <c r="H241" i="3"/>
  <c r="N45" i="4"/>
  <c r="W9" i="4"/>
  <c r="W12" i="4" s="1"/>
  <c r="Y12" i="4" s="1"/>
  <c r="N42" i="4"/>
  <c r="O243" i="17"/>
  <c r="C241" i="3"/>
  <c r="I262" i="10"/>
  <c r="K262" i="10"/>
  <c r="N197" i="3"/>
  <c r="N206" i="3"/>
  <c r="N14" i="3"/>
  <c r="M261" i="17"/>
  <c r="O243" i="12"/>
  <c r="O245" i="12" s="1"/>
  <c r="D162" i="8"/>
  <c r="B256" i="8"/>
  <c r="D256" i="8" s="1"/>
  <c r="M241" i="3"/>
  <c r="N225" i="3"/>
  <c r="N241" i="3" s="1"/>
  <c r="D261" i="17"/>
  <c r="J262" i="10"/>
  <c r="L261" i="17"/>
  <c r="N49" i="3"/>
  <c r="L266" i="3"/>
  <c r="E262" i="10"/>
  <c r="N261" i="14"/>
  <c r="I261" i="17"/>
  <c r="N101" i="3" l="1"/>
  <c r="O245" i="17"/>
  <c r="O246" i="16"/>
  <c r="O262" i="16" s="1"/>
  <c r="O246" i="10"/>
  <c r="O245" i="20"/>
  <c r="O261" i="20" s="1"/>
  <c r="O263" i="20" s="1"/>
  <c r="D247" i="3"/>
  <c r="D266" i="3" s="1"/>
  <c r="M247" i="3"/>
  <c r="M266" i="3" s="1"/>
  <c r="C247" i="3"/>
  <c r="C266" i="3" s="1"/>
  <c r="I247" i="3"/>
  <c r="I266" i="3" s="1"/>
  <c r="H247" i="3"/>
  <c r="H266" i="3" s="1"/>
  <c r="O245" i="15"/>
  <c r="O261" i="15" s="1"/>
  <c r="O263" i="15" s="1"/>
  <c r="J247" i="3"/>
  <c r="J266" i="3" s="1"/>
  <c r="E247" i="3"/>
  <c r="E266" i="3" s="1"/>
  <c r="F247" i="3"/>
  <c r="F266" i="3" s="1"/>
  <c r="O262" i="10"/>
  <c r="O261" i="12"/>
  <c r="N244" i="3"/>
  <c r="N247" i="3" s="1"/>
  <c r="N266" i="3" s="1"/>
  <c r="O13" i="10" l="1"/>
  <c r="O103" i="10" s="1"/>
  <c r="O185" i="17"/>
  <c r="O190" i="17" s="1"/>
  <c r="O261" i="17" s="1"/>
  <c r="B184" i="3"/>
  <c r="B189" i="3" s="1"/>
  <c r="B266" i="3" s="1"/>
  <c r="C185" i="17"/>
  <c r="C190" i="17" s="1"/>
  <c r="C261" i="17" s="1"/>
  <c r="N184" i="3" l="1"/>
  <c r="C268" i="3"/>
  <c r="N127" i="29"/>
  <c r="N163" i="29"/>
  <c r="C27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tc={5E48E5EA-5C15-49A7-882E-7AF1CE6F4C52}</author>
    <author>tc={8DC11879-FA5F-4CFF-BB72-7CA73539FBF8}</author>
  </authors>
  <commentList>
    <comment ref="A70" authorId="0" shapeId="0" xr:uid="{5E48E5EA-5C15-49A7-882E-7AF1CE6F4C52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Does Samara belong here instead?
</t>
        </r>
      </text>
    </comment>
    <comment ref="N252" authorId="1" shapeId="0" xr:uid="{8DC11879-FA5F-4CFF-BB72-7CA73539FBF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300 month-rw
300-Month Sq
250-MAPLE/Branches
100 Month Willow
200 Month Next STEP
50 Month Prek
100 Month Staff?
Special Events
1500-Camping
100-Graduation
1000-NS Orientation/Special events
18200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tc={E72D5C37-9A7C-42E9-AF0D-422469F75938}</author>
  </authors>
  <commentList>
    <comment ref="A165" authorId="0" shapeId="0" xr:uid="{E72D5C37-9A7C-42E9-AF0D-422469F75938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Ronnie???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tc={92C7A86D-843B-4AFC-97B2-ECF6EFD51BF9}</author>
  </authors>
  <commentList>
    <comment ref="A70" authorId="0" shapeId="0" xr:uid="{92C7A86D-843B-4AFC-97B2-ECF6EFD51BF9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Does Samara belong here instead?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tc={D254DC90-442B-4E47-9CCC-8B8ACD9606A1}</author>
  </authors>
  <commentList>
    <comment ref="A70" authorId="0" shapeId="0" xr:uid="{D254DC90-442B-4E47-9CCC-8B8ACD9606A1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Does Samara belong here instead?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tc={13687684-F5B5-42FB-8A8C-3D9856B216E3}</author>
  </authors>
  <commentList>
    <comment ref="A70" authorId="0" shapeId="0" xr:uid="{13687684-F5B5-42FB-8A8C-3D9856B216E3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Does Samara belong here instead?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tc={E4271A04-79BF-491B-833E-C3BD3D44860F}</author>
  </authors>
  <commentList>
    <comment ref="A70" authorId="0" shapeId="0" xr:uid="{E4271A04-79BF-491B-833E-C3BD3D44860F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Does Samara belong here instead?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tc={4FD587D4-022A-446D-8521-B14E5446A2FC}</author>
    <author>tc={2CB3615F-B87F-4D27-9AA9-3F9CC3404642}</author>
  </authors>
  <commentList>
    <comment ref="A70" authorId="0" shapeId="0" xr:uid="{4FD587D4-022A-446D-8521-B14E5446A2FC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Does Samara belong here instead?
</t>
        </r>
      </text>
    </comment>
    <comment ref="N134" authorId="1" shapeId="0" xr:uid="{2CB3615F-B87F-4D27-9AA9-3F9CC3404642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15 SL Academic year 50 per week-32. weeks; 13 SL Summer 600 per SL ($100 per week)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Sullivan</author>
  </authors>
  <commentList>
    <comment ref="A47" authorId="0" shapeId="0" xr:uid="{00000000-0006-0000-0100-000001000000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CDBG</t>
        </r>
      </text>
    </comment>
    <comment ref="A48" authorId="0" shapeId="0" xr:uid="{00000000-0006-0000-0100-000002000000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DOC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Sullivan</author>
  </authors>
  <commentList>
    <comment ref="A47" authorId="0" shapeId="0" xr:uid="{00000000-0006-0000-0200-000001000000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CDBG</t>
        </r>
      </text>
    </comment>
    <comment ref="A48" authorId="0" shapeId="0" xr:uid="{00000000-0006-0000-0200-000002000000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DOC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tc={FB506919-EF73-4592-9003-DA08BE918E83}</author>
  </authors>
  <commentList>
    <comment ref="A267" authorId="0" shapeId="0" xr:uid="{FB506919-EF73-4592-9003-DA08BE918E83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38100 To distribute to GO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tc={7DCF5F96-71E0-4DBE-A6ED-2DD4F47CA2C5}</author>
    <author>tc={C4CCB005-1827-4E5C-B4FD-CE4F5BE5A96E}</author>
    <author>tc={4C89D452-F727-4233-B86B-3C863265F07A}</author>
  </authors>
  <commentList>
    <comment ref="A148" authorId="0" shapeId="0" xr:uid="{7DCF5F96-71E0-4DBE-A6ED-2DD4F47CA2C5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20 per week X 15 Strive Leaders 
</t>
        </r>
      </text>
    </comment>
    <comment ref="A149" authorId="1" shapeId="0" xr:uid="{C4CCB005-1827-4E5C-B4FD-CE4F5BE5A96E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13 StreetLeaders X $600 each
</t>
        </r>
      </text>
    </comment>
    <comment ref="A151" authorId="2" shapeId="0" xr:uid="{4C89D452-F727-4233-B86B-3C863265F07A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4 Team Leaders $1000 each 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Sullivan</author>
  </authors>
  <commentList>
    <comment ref="A47" authorId="0" shapeId="0" xr:uid="{B95220F9-8747-44CB-813B-B421102D4772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CDBG</t>
        </r>
      </text>
    </comment>
    <comment ref="A48" authorId="0" shapeId="0" xr:uid="{8956243C-685F-435C-9DEB-651ACF9A82A6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DOC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Sullivan</author>
  </authors>
  <commentList>
    <comment ref="A47" authorId="0" shapeId="0" xr:uid="{00000000-0006-0000-0800-000001000000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CDBG</t>
        </r>
      </text>
    </comment>
    <comment ref="A48" authorId="0" shapeId="0" xr:uid="{00000000-0006-0000-0800-000002000000}">
      <text>
        <r>
          <rPr>
            <b/>
            <sz val="10"/>
            <color indexed="81"/>
            <rFont val="Calibri"/>
            <family val="2"/>
          </rPr>
          <t>Kim Sullivan:</t>
        </r>
        <r>
          <rPr>
            <sz val="10"/>
            <color indexed="81"/>
            <rFont val="Calibri"/>
            <family val="2"/>
          </rPr>
          <t xml:space="preserve">
DOC</t>
        </r>
      </text>
    </comment>
  </commentList>
</comments>
</file>

<file path=xl/sharedStrings.xml><?xml version="1.0" encoding="utf-8"?>
<sst xmlns="http://schemas.openxmlformats.org/spreadsheetml/2006/main" count="6158" uniqueCount="1060">
  <si>
    <t>Tree Street Youth Inc</t>
  </si>
  <si>
    <t>Annual Budget</t>
  </si>
  <si>
    <t>January - December 2022</t>
  </si>
  <si>
    <t xml:space="preserve">Total </t>
  </si>
  <si>
    <t>INCOME</t>
  </si>
  <si>
    <t>43300 · Direct Public Grants-FOUNDATIONS</t>
  </si>
  <si>
    <t>43310 · Corporate and Business Grants</t>
  </si>
  <si>
    <t>43320 · Discounts - Long-term Grants</t>
  </si>
  <si>
    <t>43330 · Foundation and Trust Grants</t>
  </si>
  <si>
    <t>43340 · Nonprofit Organization Grants</t>
  </si>
  <si>
    <t>Other funding still needed to be found</t>
  </si>
  <si>
    <t>43350 · Other Grant Funding TO BE FOUND</t>
  </si>
  <si>
    <t>ROLLOVER - 2020 Grant Funding (Approx)</t>
  </si>
  <si>
    <t>Total 43300 Direct Public Grants</t>
  </si>
  <si>
    <t>43400 · Direct Public Support-ANNUAL FUND</t>
  </si>
  <si>
    <t>Online Appeals (Formerly Heat 144 Howe)</t>
  </si>
  <si>
    <t xml:space="preserve">43420 · Recurring Donations (FIREWOOD FUNDERS) </t>
  </si>
  <si>
    <t>END OF YEAR APPEAL</t>
  </si>
  <si>
    <t>Commuity Giving (Formerly ANNUAL GIVING)</t>
  </si>
  <si>
    <t>MAJOR GIFTS</t>
  </si>
  <si>
    <t xml:space="preserve">49200 · Spring Event Income (Graduation/Promotion March) </t>
  </si>
  <si>
    <t xml:space="preserve">49500 · Fall Event Income (Trek for Tree) </t>
  </si>
  <si>
    <t>Total 43400 Direct Public Support</t>
  </si>
  <si>
    <t>44400 · Government Contracts</t>
  </si>
  <si>
    <t>44410 · Agency (Government) Contracts</t>
  </si>
  <si>
    <t>44420 · Federal Contracts</t>
  </si>
  <si>
    <t>44430 · Local Government Contracts</t>
  </si>
  <si>
    <t>Lewiston School District</t>
  </si>
  <si>
    <t>Covid Contract</t>
  </si>
  <si>
    <t>LPS tutoring</t>
  </si>
  <si>
    <t xml:space="preserve">NSH Contract </t>
  </si>
  <si>
    <t>Total Lewiston School District</t>
  </si>
  <si>
    <t>44411 · City of Lewiston</t>
  </si>
  <si>
    <t>44430 · Local Government Contacts - other</t>
  </si>
  <si>
    <t>Total 44430 · Local Government Contracts</t>
  </si>
  <si>
    <t>44440 · Medicare and Medicaid Payments</t>
  </si>
  <si>
    <t>44450 · State Contracts</t>
  </si>
  <si>
    <t>Total 44400 Government Contracts</t>
  </si>
  <si>
    <t>44500 Government Grants</t>
  </si>
  <si>
    <t>44510 · Agency (Government) Grants</t>
  </si>
  <si>
    <t>44520 · Federal Grants</t>
  </si>
  <si>
    <t>44530 · Local Government Grants</t>
  </si>
  <si>
    <t xml:space="preserve">44540 · State Grants-DOC (including 2 amendments) </t>
  </si>
  <si>
    <t>Total 44500 Government Grants</t>
  </si>
  <si>
    <t>44800 · Indirect Public Support</t>
  </si>
  <si>
    <t>44810 · Affiliated Org. Contributions</t>
  </si>
  <si>
    <t>44820 · United Way</t>
  </si>
  <si>
    <t>Total 44800 · Indirect Public Support</t>
  </si>
  <si>
    <t>45000 Investments</t>
  </si>
  <si>
    <t>45010 · Costs of Other Asset Sales</t>
  </si>
  <si>
    <t>45020 · Dividend, Interest (Securities)</t>
  </si>
  <si>
    <t>45030 · Interest-Savings, Short-term CD</t>
  </si>
  <si>
    <t>45040 · Other Asset Sales</t>
  </si>
  <si>
    <t>45050 · Other Investment Revenue</t>
  </si>
  <si>
    <t>Total 45000 Investments</t>
  </si>
  <si>
    <t>46400 Other Types of Income</t>
  </si>
  <si>
    <t>46410 · Advertising Sales</t>
  </si>
  <si>
    <t>46420 · Inventory Sales</t>
  </si>
  <si>
    <t>46430 · Miscellaneous Revenue</t>
  </si>
  <si>
    <t>Total 46400 Other Types of Income</t>
  </si>
  <si>
    <t>47200 Program Income</t>
  </si>
  <si>
    <t>47210 · Bad debts, Est - Program Sales</t>
  </si>
  <si>
    <t>47220 · Member Assessments</t>
  </si>
  <si>
    <t>47230 · Membership Dues</t>
  </si>
  <si>
    <t>47240 · Program Service Fees</t>
  </si>
  <si>
    <t>Total 47200 Program Income</t>
  </si>
  <si>
    <t>47500 Rentals</t>
  </si>
  <si>
    <t>47510 · Rent Revenue - Debt Property</t>
  </si>
  <si>
    <t>47520 · Cost of Rent Rev - Debt Prop</t>
  </si>
  <si>
    <t>47530 · Rent Revenue - Nondebt Prop</t>
  </si>
  <si>
    <t>47540 · Cost of Rent Rev - Nondebt Prop</t>
  </si>
  <si>
    <t>47550 · Personal Property Rent Revenue</t>
  </si>
  <si>
    <t>47560 · Cost of Personal Property Rent</t>
  </si>
  <si>
    <t>Total 47500 Rentals</t>
  </si>
  <si>
    <t>47700 Rev Released from Restrictions</t>
  </si>
  <si>
    <t>48400 Securities</t>
  </si>
  <si>
    <t>48410 · Security Sales</t>
  </si>
  <si>
    <t>48420 · Cost of Security Sales</t>
  </si>
  <si>
    <t>Total 48400 Securities</t>
  </si>
  <si>
    <t>49000 Special Events Income-"Samara"</t>
  </si>
  <si>
    <t>Trainings/PD</t>
  </si>
  <si>
    <t>Consultation Support</t>
  </si>
  <si>
    <t>49030 · Honorariums</t>
  </si>
  <si>
    <t>Intensives</t>
  </si>
  <si>
    <t xml:space="preserve">Other </t>
  </si>
  <si>
    <t>Total 49000 Special Events Income</t>
  </si>
  <si>
    <t>49400 · In-Kind Revenue</t>
  </si>
  <si>
    <t>TOTAL INCOME</t>
  </si>
  <si>
    <t>EXPENSES</t>
  </si>
  <si>
    <t>60300 Awards and Grants</t>
  </si>
  <si>
    <t>60310 Benefits Paid To or For Members</t>
  </si>
  <si>
    <t>60320 Cash Awards and Grants</t>
  </si>
  <si>
    <t>60330 Noncash Awards and Grants</t>
  </si>
  <si>
    <t>60340 Specific Assist to Individuals</t>
  </si>
  <si>
    <t>Total 60300 Awards and Grants</t>
  </si>
  <si>
    <t>60900 Business Expenses</t>
  </si>
  <si>
    <t>60910 Bad Debts</t>
  </si>
  <si>
    <t>60920 Business Registration Fees</t>
  </si>
  <si>
    <t>60930 Fines, Penalties, Judgments</t>
  </si>
  <si>
    <t>60940 Taxes - Not UBIT</t>
  </si>
  <si>
    <t>60950 UBITaxes</t>
  </si>
  <si>
    <t>Total 60900 Business Expenses</t>
  </si>
  <si>
    <t>62100 Contract Services</t>
  </si>
  <si>
    <t>62110 Accounting fees</t>
  </si>
  <si>
    <t>62111 Bookkeeping</t>
  </si>
  <si>
    <t>62120 Donated Prof Fees - GAAP</t>
  </si>
  <si>
    <t>62130 Grant Writing</t>
  </si>
  <si>
    <t>62140 Legal Fees</t>
  </si>
  <si>
    <t>62150 Work Study</t>
  </si>
  <si>
    <t>62160 Volunteer Services - Non-GAAP</t>
  </si>
  <si>
    <t>62170 Non-Emlpoyee Compensation</t>
  </si>
  <si>
    <t>62171 Americorps</t>
  </si>
  <si>
    <t>MAPLE MLC</t>
  </si>
  <si>
    <t>BRANCHES MLC 1</t>
  </si>
  <si>
    <t>BRANCHES MLC 2</t>
  </si>
  <si>
    <t>CEDAR-Chill: 900 Hour Americorps</t>
  </si>
  <si>
    <t>CEDAR-Purp:  900 Hour Americorps</t>
  </si>
  <si>
    <t>CEDAR-Green:  900 Hour Americorps</t>
  </si>
  <si>
    <t>CEDAR-Play:  900 Hour Americorps</t>
  </si>
  <si>
    <t>Bigs Coordinator-1700 hour Americorps</t>
  </si>
  <si>
    <t>Bigs Gym/Athletics: 900 Hour Americorps</t>
  </si>
  <si>
    <t xml:space="preserve">Redwood Support: 900 Hour Americorps </t>
  </si>
  <si>
    <t>62172 Stipends</t>
  </si>
  <si>
    <t>Diversion Stipends</t>
  </si>
  <si>
    <t>62173 · Interns</t>
  </si>
  <si>
    <t>62174 · Leadership Program</t>
  </si>
  <si>
    <t>62175 · StreetLeaders</t>
  </si>
  <si>
    <t>62177 · Coaches</t>
  </si>
  <si>
    <t>Strive Leaders</t>
  </si>
  <si>
    <t>Redwood Leaders</t>
  </si>
  <si>
    <t>Sequoia Leaders</t>
  </si>
  <si>
    <t>Total 62174 · Leadership Program</t>
  </si>
  <si>
    <t>62179 · Fellows</t>
  </si>
  <si>
    <t>62180 · Work Study</t>
  </si>
  <si>
    <t>62181 · Enrichment</t>
  </si>
  <si>
    <t>Total 62170 Non-Emlpoyee Compensation</t>
  </si>
  <si>
    <t>62183 · Relocation Expenses</t>
  </si>
  <si>
    <t>62190 · Root Cellar</t>
  </si>
  <si>
    <t>62200 · MIRS</t>
  </si>
  <si>
    <t>62210 · Thrive</t>
  </si>
  <si>
    <t>62220 · Web Design &amp; Maintenance</t>
  </si>
  <si>
    <t>62230 · Sylvan Learning Center</t>
  </si>
  <si>
    <t>62240 · Development Consultant</t>
  </si>
  <si>
    <t>63000 · Construction Costs</t>
  </si>
  <si>
    <t>Total 62100 Contract Services</t>
  </si>
  <si>
    <t>62800 Facilities and Equipment</t>
  </si>
  <si>
    <t>62810 · Depr and Amort - Allowable</t>
  </si>
  <si>
    <t>62820 · Depr and Amort - Non-allowable</t>
  </si>
  <si>
    <t>62830 · Donated Facilities</t>
  </si>
  <si>
    <t>62840 · Maintenance Expenses</t>
  </si>
  <si>
    <t>62845 · Equip Rental and Maintenance Services</t>
  </si>
  <si>
    <t>62850 · Janitorial Services</t>
  </si>
  <si>
    <t>62880 · Real Estate, Personal Prop Tax</t>
  </si>
  <si>
    <t>62890 · Rent, Parking, Utilities</t>
  </si>
  <si>
    <t>62891 · Electricity</t>
  </si>
  <si>
    <t>62892 · Heat</t>
  </si>
  <si>
    <t>62893 · Water &amp; Sewer</t>
  </si>
  <si>
    <t>62894 · Snow Removal</t>
  </si>
  <si>
    <t>62895 · Rent</t>
  </si>
  <si>
    <t>62896 · Telephone</t>
  </si>
  <si>
    <t>Total 62890 · Rent, Parking, Utilities</t>
  </si>
  <si>
    <t>62900 · Equipment</t>
  </si>
  <si>
    <t>62910 · Security Alarm</t>
  </si>
  <si>
    <t>62920 · Information Technology</t>
  </si>
  <si>
    <t>62930 · Technology</t>
  </si>
  <si>
    <t>Total 62800 Facilities and Equipment</t>
  </si>
  <si>
    <t>65000 Operations</t>
  </si>
  <si>
    <t>65010 · Books, Subscriptions, Reference</t>
  </si>
  <si>
    <t>65020 · Postage, Mailing Service</t>
  </si>
  <si>
    <t>65030 · Printing and Copying</t>
  </si>
  <si>
    <t>65040 · Supplies</t>
  </si>
  <si>
    <t>65050 · Internet</t>
  </si>
  <si>
    <t>Total 65000 Operations</t>
  </si>
  <si>
    <t>65100 Other Types of Expenses</t>
  </si>
  <si>
    <t>65120 · Insurance - Liability, D and O</t>
  </si>
  <si>
    <t>65121 · Commercial Package</t>
  </si>
  <si>
    <t>65122 · D&amp;O</t>
  </si>
  <si>
    <t>65123 · Worker's Comp</t>
  </si>
  <si>
    <t>65124 · Auto Insurance</t>
  </si>
  <si>
    <t>65125 · Property Insurance</t>
  </si>
  <si>
    <t>Total 65120 · Insurance - Liability, D and O</t>
  </si>
  <si>
    <t>65130 · Interest Expense - General</t>
  </si>
  <si>
    <t>65140 · List Rental</t>
  </si>
  <si>
    <t>65110 · Marketing Expenses</t>
  </si>
  <si>
    <t>65150 · Memberships and Dues</t>
  </si>
  <si>
    <t>65160 · Bank fees</t>
  </si>
  <si>
    <t>65170 · Staff Development</t>
  </si>
  <si>
    <t>65180 · Background Checks</t>
  </si>
  <si>
    <t>65190 · Fundraising Expenses</t>
  </si>
  <si>
    <t>65191 · Donation Fees</t>
  </si>
  <si>
    <t>65200 · Other Misc Costs</t>
  </si>
  <si>
    <t>65190 · Fundraising Expenses - Other</t>
  </si>
  <si>
    <t>Total 65190 · Fundraising Expenses</t>
  </si>
  <si>
    <t>Total 65100 Other Types of Expenses</t>
  </si>
  <si>
    <t>66000 Payroll Expenses</t>
  </si>
  <si>
    <t>66100 · Salaries and Wages</t>
  </si>
  <si>
    <t xml:space="preserve"> Program Manager-Sequoia - FT Salaried</t>
  </si>
  <si>
    <t>Program Manager-REDWOOD - FT Salaried</t>
  </si>
  <si>
    <t>BRANCHES Program Manager- FT Salaried</t>
  </si>
  <si>
    <t xml:space="preserve"> Program Director - FT Salaried (Bigs Anchor)</t>
  </si>
  <si>
    <t>Program Director - FT Salaried (Littles Anchor)</t>
  </si>
  <si>
    <t>BRANCHES Coordinator-FT Salaried</t>
  </si>
  <si>
    <t>BRANCHES Program Assistant-FT Salaried (MAPLE)</t>
  </si>
  <si>
    <t>2nd BRANCHES Program Assistant-FT Salaried</t>
  </si>
  <si>
    <t>Youth Program Assistant/Mentor</t>
  </si>
  <si>
    <t>Youth Program Assistant-MAPLE-1</t>
  </si>
  <si>
    <t>Youth Program Assistant/Mentor-GYM</t>
  </si>
  <si>
    <t xml:space="preserve">Youth Program Assitant-MAPLE 3 </t>
  </si>
  <si>
    <t>Community Anchor-Littles-FT</t>
  </si>
  <si>
    <t>Community Anchor-Bigs-FT</t>
  </si>
  <si>
    <t>Admin Anchor/PreK Lead-FT</t>
  </si>
  <si>
    <t>Next STEP Restorative SEL Support Assistant-FT</t>
  </si>
  <si>
    <t>Next STEP Restorative SEL Support Lead-FT</t>
  </si>
  <si>
    <t>Youth and Family Diversion Support-FT</t>
  </si>
  <si>
    <t xml:space="preserve">Next STEP High Associate Director -FT Salaried </t>
  </si>
  <si>
    <t>LPS Tutors - Hourly (School Year)</t>
  </si>
  <si>
    <t>Total 66100 · Salaries and Wages</t>
  </si>
  <si>
    <t>66002 · Executive Director Salary - FT Salaried</t>
  </si>
  <si>
    <t>66200 · Payroll Processing Fees</t>
  </si>
  <si>
    <t>66300 · Employer-Paid Payroll Taxes</t>
  </si>
  <si>
    <t>Other Benefits-Retirement (20 potential)</t>
  </si>
  <si>
    <t>66400 · Health/Wellness BENEFITS (15ppl)</t>
  </si>
  <si>
    <t>Total 66000 Payroll Expenses</t>
  </si>
  <si>
    <t>68300 · Travel and Meetings</t>
  </si>
  <si>
    <t>68310 · Field Trips, Outings, &amp; Food</t>
  </si>
  <si>
    <t>68320 · Travel</t>
  </si>
  <si>
    <t>Total 68300 · Travel and Meetings</t>
  </si>
  <si>
    <t>69000 · Car expenses</t>
  </si>
  <si>
    <t>69100 · Gas</t>
  </si>
  <si>
    <t>69200 · Car insurance</t>
  </si>
  <si>
    <t>69300 · Parking &amp; tolls</t>
  </si>
  <si>
    <t>69400 · Vehicle Maintenance</t>
  </si>
  <si>
    <t xml:space="preserve">Car Registration </t>
  </si>
  <si>
    <t>69500 · In-Kind Expense</t>
  </si>
  <si>
    <t>80130 · Vehicle Gas &amp; Maintenance</t>
  </si>
  <si>
    <t>80140 · Grant Capital Purchase- Vehicle</t>
  </si>
  <si>
    <t>Total 69000 · Car expenses</t>
  </si>
  <si>
    <t>TOTAL EXPENSES</t>
  </si>
  <si>
    <t>Funding above budget-$82,542.80</t>
  </si>
  <si>
    <t>January - December 2021</t>
  </si>
  <si>
    <t>HEAT 144 HOWE</t>
  </si>
  <si>
    <t>ANNUAL GIVING</t>
  </si>
  <si>
    <t xml:space="preserve">Operations Consultant </t>
  </si>
  <si>
    <t>Sequoia Support: 900 Hour Americorps</t>
  </si>
  <si>
    <t>Total 62171 Americorps</t>
  </si>
  <si>
    <t>62176 · Team Leaders</t>
  </si>
  <si>
    <t>62182 · Misc. Stipends</t>
  </si>
  <si>
    <t>Total 62172 Stipends</t>
  </si>
  <si>
    <t>62240 · Consultant (Development</t>
  </si>
  <si>
    <t>62840 · Maintenance</t>
  </si>
  <si>
    <t>62845 · Equip Rental and Maintenance</t>
  </si>
  <si>
    <t>62860 · Mortgage Interest</t>
  </si>
  <si>
    <t xml:space="preserve"> Program Director - FT Salaried</t>
  </si>
  <si>
    <t>Program Director - FT Salaried</t>
  </si>
  <si>
    <t>Other Benefits-Retirement/Education Support (10ppl)</t>
  </si>
  <si>
    <t>66400 · Health Care Premiums: BENEFITS (10ppl)</t>
  </si>
  <si>
    <t>ROLLOVER - 2019 Grant Funding (Approx)</t>
  </si>
  <si>
    <t>49200 · Spring Event Income</t>
  </si>
  <si>
    <t>49500 · Fall Event Income</t>
  </si>
  <si>
    <t xml:space="preserve">Connors-Lunch support </t>
  </si>
  <si>
    <t xml:space="preserve">44540 · State Grants-DOC </t>
  </si>
  <si>
    <t xml:space="preserve">        Youth Program Assistant-Sequoia</t>
  </si>
  <si>
    <t>Youth Program Assistant-RedWood</t>
  </si>
  <si>
    <t>Youth Program Assistant-MAPLE-2</t>
  </si>
  <si>
    <t>NEW-Associate Director/Center Director</t>
  </si>
  <si>
    <t>66400 · Health Care Premiums: BENEFITS (9ppl)</t>
  </si>
  <si>
    <t>January - December 2018</t>
  </si>
  <si>
    <t>2018 Proposed Budget</t>
  </si>
  <si>
    <t>2017 Budget (Midyear)</t>
  </si>
  <si>
    <t xml:space="preserve">% Difference </t>
  </si>
  <si>
    <t>2017 Actuals 
(As of 10/31/17)</t>
  </si>
  <si>
    <t>Notes</t>
  </si>
  <si>
    <t>43300 · Direct Public Grants</t>
  </si>
  <si>
    <t>43350 · Grants Anticipated or Needed</t>
  </si>
  <si>
    <t>ROLLOVER - 2017 Grant Funding</t>
  </si>
  <si>
    <t>43400 · Direct Public Support</t>
  </si>
  <si>
    <t>43410 · Corporate/Business Contribution</t>
  </si>
  <si>
    <t>Budgeted in Community Connections Line Under Special Income</t>
  </si>
  <si>
    <t>43420 · Donated Art</t>
  </si>
  <si>
    <t>43430 · Donated Prof Fees, Facilities</t>
  </si>
  <si>
    <t>43440 · Gifts in Kind - Goods</t>
  </si>
  <si>
    <t>Budgeted in Annual Fund Line</t>
  </si>
  <si>
    <t>43450 · Individual Contributions</t>
  </si>
  <si>
    <t>43460 · Legacies and Bequests</t>
  </si>
  <si>
    <t>43470 · Uncollectible Pledges - Est</t>
  </si>
  <si>
    <t>43480 · Volunteer Services - Non-GAAP</t>
  </si>
  <si>
    <t>43490 · Organizations</t>
  </si>
  <si>
    <t>Dingley</t>
  </si>
  <si>
    <t>Longley Leaders</t>
  </si>
  <si>
    <t>PASS Program</t>
  </si>
  <si>
    <t>Assumption: Receive $8010 again in 2018</t>
  </si>
  <si>
    <t>44540 · State Grants</t>
  </si>
  <si>
    <t>Assumption: 2018-19 contract is same as 2017-18 contract ($130K over 12 months)</t>
  </si>
  <si>
    <t>49000 Special Events Income</t>
  </si>
  <si>
    <t>May event</t>
  </si>
  <si>
    <t>Open House</t>
  </si>
  <si>
    <t>49010 · Gritty McDuff's Fundraiser</t>
  </si>
  <si>
    <t>Community Connections</t>
  </si>
  <si>
    <t>49100 · Funds for the Future</t>
  </si>
  <si>
    <t>49200 · I Am Tree</t>
  </si>
  <si>
    <r>
      <t xml:space="preserve">49300 · Annual </t>
    </r>
    <r>
      <rPr>
        <sz val="11"/>
        <rFont val="Calibri (Body)"/>
      </rPr>
      <t>Fund</t>
    </r>
  </si>
  <si>
    <t>Targeted Outreach/Fundraising Appeals; $25K - Winter Appeal, $10K - Spring Appeal; $25K - Misc/Targeted Outreach</t>
  </si>
  <si>
    <t>49500 · Event Income</t>
  </si>
  <si>
    <t>Volunteer VISTA</t>
  </si>
  <si>
    <t>Removed in 2018</t>
  </si>
  <si>
    <t>Enrichment MLC</t>
  </si>
  <si>
    <t>Development VISTA</t>
  </si>
  <si>
    <t>Little Kids Afterschool/Summer MLC</t>
  </si>
  <si>
    <t>Big Kids Afterschool/Summer MLC</t>
  </si>
  <si>
    <t>StreetLeader Coordinator MLC</t>
  </si>
  <si>
    <t>62178 · Teacher Leader</t>
  </si>
  <si>
    <t>62240 · Consultant</t>
  </si>
  <si>
    <t>Combine Accounts</t>
  </si>
  <si>
    <t>65121 · Liability</t>
  </si>
  <si>
    <t>Co - Program Director-Sequoia - FT Salaried</t>
  </si>
  <si>
    <t>Sequioa Program Support Staff- PT Salaried</t>
  </si>
  <si>
    <t>AfterSchool/Summer Program Director - FT Salaried</t>
  </si>
  <si>
    <t>Enrichment Coordinator - FT Salaried</t>
  </si>
  <si>
    <t>Program Head - FT Salaried</t>
  </si>
  <si>
    <t>Starting June 1, 2018 - $30000 annually</t>
  </si>
  <si>
    <t>Middle/HS Coordinator - FT Salaried</t>
  </si>
  <si>
    <t>Elementary Coordinator - PT Salaried</t>
  </si>
  <si>
    <t>Starting September 1, 2018 - $20000 annually</t>
  </si>
  <si>
    <t>BRANCHES Program Manager - FT Salaried</t>
  </si>
  <si>
    <t>Alumni Coordinator - FT Salaried</t>
  </si>
  <si>
    <t>MAPLE Coordinator - FT Salaried</t>
  </si>
  <si>
    <t>CEDAR Program Director - FT Salaried</t>
  </si>
  <si>
    <t xml:space="preserve">Professional Interns - PT Hourly </t>
  </si>
  <si>
    <t>Director of Operations - FT Salaried</t>
  </si>
  <si>
    <t>Starting in the Jan 2018</t>
  </si>
  <si>
    <t>Admin Associate - FT Salaried</t>
  </si>
  <si>
    <t>Pre-K Program Staffing - PT Hourly (Summer)</t>
  </si>
  <si>
    <t>ADD BARR</t>
  </si>
  <si>
    <t>January - December 2017</t>
  </si>
  <si>
    <t>Rollover - $197,054.52</t>
  </si>
  <si>
    <t>Total</t>
  </si>
  <si>
    <t>43300 Direct Public Grants</t>
  </si>
  <si>
    <t>43310 Corporate and Business Grants</t>
  </si>
  <si>
    <t>43330 Foundation and Trust Grants</t>
  </si>
  <si>
    <t>43340 Nonprofit Organization Grants</t>
  </si>
  <si>
    <t>Capital Income</t>
  </si>
  <si>
    <t xml:space="preserve">     Capital designated donation</t>
  </si>
  <si>
    <t xml:space="preserve">     Capital Interest</t>
  </si>
  <si>
    <t xml:space="preserve">      Total Capital Income</t>
  </si>
  <si>
    <t>Grants Anticipated or Needed</t>
  </si>
  <si>
    <t>Restricted Grants</t>
  </si>
  <si>
    <t xml:space="preserve">        Joy-Unity Foundation </t>
  </si>
  <si>
    <t xml:space="preserve">        JCL Foundation</t>
  </si>
  <si>
    <t xml:space="preserve">        State Farm</t>
  </si>
  <si>
    <t xml:space="preserve">        Spector Fund</t>
  </si>
  <si>
    <t xml:space="preserve">        Maine Womens Fund</t>
  </si>
  <si>
    <t xml:space="preserve">        MCF - Building Stronger Nonprofits</t>
  </si>
  <si>
    <t xml:space="preserve">        Clowes Fund</t>
  </si>
  <si>
    <t xml:space="preserve">      Total Restricted</t>
  </si>
  <si>
    <t xml:space="preserve">      Unrestricted</t>
  </si>
  <si>
    <t xml:space="preserve">      Total Unrestricted</t>
  </si>
  <si>
    <t xml:space="preserve">   Total 43300 Direct Public Grants</t>
  </si>
  <si>
    <t xml:space="preserve">   43400 Direct Public Support</t>
  </si>
  <si>
    <t xml:space="preserve">      43410 Corporate Contributions</t>
  </si>
  <si>
    <t xml:space="preserve">      43430 Donated Prof Fees, Facilities</t>
  </si>
  <si>
    <t xml:space="preserve">      43440 Gifts in Kind - Goods</t>
  </si>
  <si>
    <t xml:space="preserve">      43450 Individual Contributions</t>
  </si>
  <si>
    <t xml:space="preserve">      Organizations</t>
  </si>
  <si>
    <t xml:space="preserve">   Total 43400 Direct Public Support</t>
  </si>
  <si>
    <t xml:space="preserve">   44400 Government Contracts</t>
  </si>
  <si>
    <t xml:space="preserve">      44410 Agency (Government) Contracts</t>
  </si>
  <si>
    <t xml:space="preserve">                 47510 Rent revenue Debt Property Youth Move/THRIVE</t>
  </si>
  <si>
    <t xml:space="preserve">      44420 Federal Contracts</t>
  </si>
  <si>
    <t xml:space="preserve">      44430 Local Government Contracts</t>
  </si>
  <si>
    <t xml:space="preserve">            LPS Tutoring  </t>
  </si>
  <si>
    <t xml:space="preserve">            Longley Leaders</t>
  </si>
  <si>
    <t xml:space="preserve">           Pass Program </t>
  </si>
  <si>
    <t xml:space="preserve">         Total Lewiston School District</t>
  </si>
  <si>
    <t xml:space="preserve">      Total 44430 Local Government Contracts</t>
  </si>
  <si>
    <t xml:space="preserve">      44450 State Contracts</t>
  </si>
  <si>
    <t xml:space="preserve">   Total 44400 Government Contracts</t>
  </si>
  <si>
    <t xml:space="preserve">   44500 Government Grants</t>
  </si>
  <si>
    <t xml:space="preserve">      44530 Local Government Grants-CDBG</t>
  </si>
  <si>
    <t xml:space="preserve">      44540 State Grants-DOC report</t>
  </si>
  <si>
    <t xml:space="preserve">   Total 44500 Government Grants</t>
  </si>
  <si>
    <t xml:space="preserve">   44800 Indirect Public Support</t>
  </si>
  <si>
    <t xml:space="preserve">   Total 44800 Indirect Public Support</t>
  </si>
  <si>
    <t xml:space="preserve">   45000 Investments</t>
  </si>
  <si>
    <t xml:space="preserve">   Total 45000 Investments</t>
  </si>
  <si>
    <t xml:space="preserve">   46400 Other Types of Income</t>
  </si>
  <si>
    <t xml:space="preserve">   Total 46400 Other Types of Income</t>
  </si>
  <si>
    <t xml:space="preserve">   47200 Program Income</t>
  </si>
  <si>
    <t xml:space="preserve">   Total 47200 Program Income</t>
  </si>
  <si>
    <t xml:space="preserve">   47500 Rentals</t>
  </si>
  <si>
    <t xml:space="preserve">   Total 47500 Rentals</t>
  </si>
  <si>
    <t xml:space="preserve">   47700 Rev Released from Restrictions</t>
  </si>
  <si>
    <t xml:space="preserve">   48400 Securities</t>
  </si>
  <si>
    <t xml:space="preserve">   Total 48400 Securities</t>
  </si>
  <si>
    <t xml:space="preserve">   49000 Special Events Income</t>
  </si>
  <si>
    <t xml:space="preserve">      49010* Special Events Contributions</t>
  </si>
  <si>
    <t xml:space="preserve">      49020 Yard Sale</t>
  </si>
  <si>
    <t xml:space="preserve">      49020* Special Events Sales (Nongift)</t>
  </si>
  <si>
    <t>Honorariums</t>
  </si>
  <si>
    <t xml:space="preserve">       I Am Tree</t>
  </si>
  <si>
    <t xml:space="preserve">   Total 49000 Special Events Income</t>
  </si>
  <si>
    <t>Other Income</t>
  </si>
  <si>
    <t xml:space="preserve">   Billable Expense Income</t>
  </si>
  <si>
    <t>Total Income</t>
  </si>
  <si>
    <t>Cost of Goods Sold</t>
  </si>
  <si>
    <t>Total Cost of Goods Sold</t>
  </si>
  <si>
    <t>Gross Profit</t>
  </si>
  <si>
    <t xml:space="preserve">   60300 Awards and Grants</t>
  </si>
  <si>
    <t xml:space="preserve">      60310 Benefits Paid To or For Members</t>
  </si>
  <si>
    <t xml:space="preserve">      60320 Cash Awards and Grants</t>
  </si>
  <si>
    <t xml:space="preserve">      60330 Noncash Awards and Grants</t>
  </si>
  <si>
    <t xml:space="preserve">      60340 Specific Assist to Individuals</t>
  </si>
  <si>
    <t xml:space="preserve">   Total 60300 Awards and Grants</t>
  </si>
  <si>
    <t xml:space="preserve">   60900 Business Expenses</t>
  </si>
  <si>
    <t xml:space="preserve">      60910 Bad Debts</t>
  </si>
  <si>
    <t xml:space="preserve">      60920 Business Registration Fees</t>
  </si>
  <si>
    <t xml:space="preserve">      60930 Fines, Penalties, Judgments</t>
  </si>
  <si>
    <t xml:space="preserve">      60940 Taxes - Not UBIT</t>
  </si>
  <si>
    <t xml:space="preserve">      60950 UBITaxes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</si>
  <si>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</si>
  <si>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</si>
  <si>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</si>
  <si>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62111 Bookkeeping</t>
  </si>
  <si>
    <t xml:space="preserve">      62120 Donated Prof Fees - GAAP</t>
  </si>
  <si>
    <t xml:space="preserve">      62130 Grant Writing</t>
  </si>
  <si>
    <t xml:space="preserve">      62140 Legal Fees</t>
  </si>
  <si>
    <t xml:space="preserve">      62150 Work Study</t>
  </si>
  <si>
    <t xml:space="preserve">      62160 Volunteer Services - Non-GAAP</t>
  </si>
  <si>
    <t xml:space="preserve">      62170 Non-Emlpoyee Compensation</t>
  </si>
  <si>
    <t xml:space="preserve">           62171 Americorps</t>
  </si>
  <si>
    <t xml:space="preserve">                  Volunteer VISTA</t>
  </si>
  <si>
    <t xml:space="preserve">                  Enrichment MLC</t>
  </si>
  <si>
    <t xml:space="preserve">                 Development VISTA</t>
  </si>
  <si>
    <t xml:space="preserve">                 Community VISTA</t>
  </si>
  <si>
    <t xml:space="preserve">                 StreetLeader Coordinator MLC</t>
  </si>
  <si>
    <t xml:space="preserve">                 BRANCHES MLC 1</t>
  </si>
  <si>
    <t xml:space="preserve">                 BRANCHES MLC 2</t>
  </si>
  <si>
    <t xml:space="preserve">            62171 Americorps Total</t>
  </si>
  <si>
    <t xml:space="preserve">           62172 Stipends (Enrichment)</t>
  </si>
  <si>
    <t xml:space="preserve">           62173 Interns</t>
  </si>
  <si>
    <t xml:space="preserve">           62174 Leadership Program</t>
  </si>
  <si>
    <t xml:space="preserve">         62172 Stipends Total</t>
  </si>
  <si>
    <t xml:space="preserve">          62180 Work Study</t>
  </si>
  <si>
    <t xml:space="preserve">      62183 Relocation Expenses</t>
  </si>
  <si>
    <t xml:space="preserve">      62240 Consultant</t>
  </si>
  <si>
    <t xml:space="preserve">      62220 Web Design &amp; Maintenance</t>
  </si>
  <si>
    <t xml:space="preserve">   TOTAL 62100 Contract Services</t>
  </si>
  <si>
    <t xml:space="preserve">      62810 Depr and Amort - Allowable</t>
  </si>
  <si>
    <t xml:space="preserve">      62820 Depr and Amort - Non-allowable</t>
  </si>
  <si>
    <t xml:space="preserve">      62840 Maintenance</t>
  </si>
  <si>
    <t xml:space="preserve">      62840* Equip Rental and Maintenance</t>
  </si>
  <si>
    <t xml:space="preserve">      62850 Janitorial Services</t>
  </si>
  <si>
    <t xml:space="preserve">      62860 Mortgage Interest</t>
  </si>
  <si>
    <t xml:space="preserve">    62800 Facilities and Equipment Total</t>
  </si>
  <si>
    <t>62890 Rent, Parking, Utilities</t>
  </si>
  <si>
    <t xml:space="preserve">         62891 Electricity</t>
  </si>
  <si>
    <t xml:space="preserve">         62892 Heat</t>
  </si>
  <si>
    <t xml:space="preserve">         62893 Water &amp; Sewer</t>
  </si>
  <si>
    <t xml:space="preserve">         62894 Snow Removal</t>
  </si>
  <si>
    <t xml:space="preserve">         62895 Rent (apartment)</t>
  </si>
  <si>
    <t xml:space="preserve">         Fire alarm monitoring </t>
  </si>
  <si>
    <t xml:space="preserve">      62890 Rent, Parking, Utilities Total</t>
  </si>
  <si>
    <t xml:space="preserve">   TOTAL 62800 Facilities and Equipment</t>
  </si>
  <si>
    <t xml:space="preserve">      65020 Postage, Mailing Service</t>
  </si>
  <si>
    <t xml:space="preserve">      65030 Printing and Copying</t>
  </si>
  <si>
    <t xml:space="preserve">      65040 Supplies</t>
  </si>
  <si>
    <t xml:space="preserve">      65050 Internet</t>
  </si>
  <si>
    <t xml:space="preserve">      65050* Telephone, Telecommunications</t>
  </si>
  <si>
    <t xml:space="preserve">          IT Support</t>
  </si>
  <si>
    <t xml:space="preserve">      65110 Marketing Expenses</t>
  </si>
  <si>
    <t xml:space="preserve">   TOTAL 65000 Operations</t>
  </si>
  <si>
    <t xml:space="preserve">      65120* Insurance - Liability, D and O</t>
  </si>
  <si>
    <t xml:space="preserve">         65121 Liability</t>
  </si>
  <si>
    <t xml:space="preserve">         65122 D&amp;O</t>
  </si>
  <si>
    <t xml:space="preserve">         65123 Worker's Comp</t>
  </si>
  <si>
    <t xml:space="preserve">         Property Insurance</t>
  </si>
  <si>
    <t xml:space="preserve">         Auto Insurance (subaccount of #65120 Insurance) </t>
  </si>
  <si>
    <t xml:space="preserve">      65120* Insurance - Liability, D and O Total</t>
  </si>
  <si>
    <t xml:space="preserve">      65130 Interest Expense - General</t>
  </si>
  <si>
    <t xml:space="preserve">      65140 List Rental</t>
  </si>
  <si>
    <t xml:space="preserve">      65150 Memberships and Dues</t>
  </si>
  <si>
    <t xml:space="preserve">      65160 Bank fees</t>
  </si>
  <si>
    <t xml:space="preserve">          Technology </t>
  </si>
  <si>
    <t xml:space="preserve">      65170 Staff Development</t>
  </si>
  <si>
    <t xml:space="preserve">      65180 Background Checks</t>
  </si>
  <si>
    <t xml:space="preserve">      65190 Fundraising Expenses</t>
  </si>
  <si>
    <t xml:space="preserve">      65200 Other Misc Costs</t>
  </si>
  <si>
    <t xml:space="preserve">   TOTAL 65100 Other Types of Expenses</t>
  </si>
  <si>
    <t xml:space="preserve">      66000 Payroll Expenses (Fees)</t>
  </si>
  <si>
    <t xml:space="preserve">           Program Director-Sequoia</t>
  </si>
  <si>
    <t xml:space="preserve">           Sequioa Program Support Staff- PT</t>
  </si>
  <si>
    <t xml:space="preserve">           Executive Director</t>
  </si>
  <si>
    <t xml:space="preserve">           Co-Program Director-Yaw</t>
  </si>
  <si>
    <t xml:space="preserve">           Co-Program Director-Meg</t>
  </si>
  <si>
    <t xml:space="preserve">           Professional Interns</t>
  </si>
  <si>
    <t xml:space="preserve">           Middle/HS Coordinator - Dane</t>
  </si>
  <si>
    <t xml:space="preserve">           Alumni Coordinator</t>
  </si>
  <si>
    <t xml:space="preserve">           MAPLE Coordinator - Hannah</t>
  </si>
  <si>
    <t xml:space="preserve">           Elementary Coordinator</t>
  </si>
  <si>
    <t xml:space="preserve">           CEDAR Program Director</t>
  </si>
  <si>
    <t xml:space="preserve">           Pre-K Program Staffing</t>
  </si>
  <si>
    <t xml:space="preserve">           Operations Manager</t>
  </si>
  <si>
    <t xml:space="preserve">           BRANCHES Program Manager</t>
  </si>
  <si>
    <t xml:space="preserve">           LPS Tutors</t>
  </si>
  <si>
    <t xml:space="preserve">           Payroll Taxes</t>
  </si>
  <si>
    <t xml:space="preserve">   TOTAL 66000 Payroll Expenses</t>
  </si>
  <si>
    <t>68300 Travel and Meetings</t>
  </si>
  <si>
    <t xml:space="preserve">      68310 Conference, Convention, Meeting, Field Trip</t>
  </si>
  <si>
    <t xml:space="preserve">      68320 Travel</t>
  </si>
  <si>
    <t xml:space="preserve">      80130 Gas &amp; Maintenance</t>
  </si>
  <si>
    <t xml:space="preserve">   TOTAL 68300 Travel and Meetings</t>
  </si>
  <si>
    <t>Total Expenses</t>
  </si>
  <si>
    <t>TOTAL Operating Income</t>
  </si>
  <si>
    <t>Net Income</t>
  </si>
  <si>
    <t xml:space="preserve">   80200 Payments to Affiliates</t>
  </si>
  <si>
    <t xml:space="preserve">   80300 Additions to Reserves</t>
  </si>
  <si>
    <t xml:space="preserve">   80400 Program Admin Allocations</t>
  </si>
  <si>
    <t>Approved Budget</t>
  </si>
  <si>
    <t>Difference</t>
  </si>
  <si>
    <t>LOSS due to rollover from 2016</t>
  </si>
  <si>
    <t>Accnt. #</t>
  </si>
  <si>
    <t>x means added to budget</t>
  </si>
  <si>
    <t>Account</t>
  </si>
  <si>
    <t>Type</t>
  </si>
  <si>
    <t>Androscoggin Bank</t>
  </si>
  <si>
    <t>Bank</t>
  </si>
  <si>
    <t>Capital Account</t>
  </si>
  <si>
    <t>Capital Campaign Savings</t>
  </si>
  <si>
    <t>Operating Savings</t>
  </si>
  <si>
    <t>11100 · Allowance for Doubtful Accounts</t>
  </si>
  <si>
    <t>Accounts Receivable</t>
  </si>
  <si>
    <t>11200 · Pledges Receivable</t>
  </si>
  <si>
    <t>11300 · Allowance for Doubtful Pledges</t>
  </si>
  <si>
    <t>11400 · Grants Receivable</t>
  </si>
  <si>
    <t>11500 · Services Receivable</t>
  </si>
  <si>
    <t>11600 · Discount - Promises to Give</t>
  </si>
  <si>
    <t>Uncategorized Asset</t>
  </si>
  <si>
    <t>Other Current Asset</t>
  </si>
  <si>
    <t>12000 · Undeposited Funds</t>
  </si>
  <si>
    <t>12100 · Inventory Asset</t>
  </si>
  <si>
    <t>12101 · *Inventory Asset</t>
  </si>
  <si>
    <t>12200 · Accrued Revenue</t>
  </si>
  <si>
    <t>12800 · Employee Advances</t>
  </si>
  <si>
    <t>13000 · Prepaid Expenses</t>
  </si>
  <si>
    <t>13500 · Supplies Inventory</t>
  </si>
  <si>
    <t>15000 · Furniture and Equipment</t>
  </si>
  <si>
    <t>Fixed Asset</t>
  </si>
  <si>
    <t>15100 · Buildings - Operating</t>
  </si>
  <si>
    <t>15500 · Facility Construction</t>
  </si>
  <si>
    <t>15700 · Land - Operating</t>
  </si>
  <si>
    <t>15900 · Leasehold Improvements</t>
  </si>
  <si>
    <t>16400 · Vehicles</t>
  </si>
  <si>
    <t>17100 · Accum Depr - Furn and Equip</t>
  </si>
  <si>
    <t>17200 · Accum Depr - Building</t>
  </si>
  <si>
    <t>17300 · Accum Depr - Leasehold Imps</t>
  </si>
  <si>
    <t>17400 · Accum Depr - Vehicles</t>
  </si>
  <si>
    <t>18000 · Marketable Securities</t>
  </si>
  <si>
    <t>Other Asset</t>
  </si>
  <si>
    <t>18100 · Land and Buildings - Investment</t>
  </si>
  <si>
    <t>18200 · Accum Depr - Investment Assets</t>
  </si>
  <si>
    <t>18300 · Other Investments</t>
  </si>
  <si>
    <t>18400 · Loans Receivable</t>
  </si>
  <si>
    <t>18500 · Doubtful Loans Allowance</t>
  </si>
  <si>
    <t>18600 · Other Assets</t>
  </si>
  <si>
    <t>18700 · Security Deposits Asset</t>
  </si>
  <si>
    <t>18800 · Prepaid Legal Fees</t>
  </si>
  <si>
    <t>18900 · Intangible Assets</t>
  </si>
  <si>
    <t>18900 · Intangible Assets:18910 · Closing Costs</t>
  </si>
  <si>
    <t>20000 · Accounts Payable</t>
  </si>
  <si>
    <t>Accounts Payable</t>
  </si>
  <si>
    <t>20100 · Grants Payable</t>
  </si>
  <si>
    <t>Visa - Androscoggin Bank</t>
  </si>
  <si>
    <t>Credit Card</t>
  </si>
  <si>
    <t>24000 · Payroll Liabilities</t>
  </si>
  <si>
    <t>Other Current Liability</t>
  </si>
  <si>
    <t>24000 · Payroll Liabilities:24001 · Federal Taxes (941/944)</t>
  </si>
  <si>
    <t>24000 · Payroll Liabilities:24002 · ME Employment Taxes</t>
  </si>
  <si>
    <t>24000 · Payroll Liabilities:24003 · ME Income Tax</t>
  </si>
  <si>
    <t>24000 · Payroll Liabilities:24004 · Direct Deposit Payable</t>
  </si>
  <si>
    <t>24000 · Payroll Liabilities:24005 · Wages Payable</t>
  </si>
  <si>
    <t>24100 · Accrued Leave and Payroll</t>
  </si>
  <si>
    <t>24200 · Accrued Expenses</t>
  </si>
  <si>
    <t>25000 · Current Portion of Loans</t>
  </si>
  <si>
    <t>25400 · Loans from Officers, Directors</t>
  </si>
  <si>
    <t>25600 · Short-term Notes - Credit Line</t>
  </si>
  <si>
    <t>25800 · Unearned or Deferred Revenue</t>
  </si>
  <si>
    <t>26900 · Current Portion Long Term Debt</t>
  </si>
  <si>
    <t>Long Term Liability</t>
  </si>
  <si>
    <t>26910 · Current Portion, Long Term Debt</t>
  </si>
  <si>
    <t>27000 · Government Owned Fixed Assets</t>
  </si>
  <si>
    <t>27100 · Notes, Mortgages, and Leases</t>
  </si>
  <si>
    <t>27200 · Other Liabilities</t>
  </si>
  <si>
    <t>27300 · Refundable Deposits Payable</t>
  </si>
  <si>
    <t>27400 · Tax-exempt Bonds Payable</t>
  </si>
  <si>
    <t>2014 Prior Period Adj</t>
  </si>
  <si>
    <t>Equity</t>
  </si>
  <si>
    <t>30000 · Opening Balance Equity</t>
  </si>
  <si>
    <t>31200 · Stock Transfer</t>
  </si>
  <si>
    <t>31500 · Temp. Restricted Net Assets</t>
  </si>
  <si>
    <t>31500 · Temp. Restricted Net Assets:31501 · Capital Campaign</t>
  </si>
  <si>
    <t>31500 · Temp. Restricted Net Assets:31501 · Capital Campaign:31517 · Next Generation Fund</t>
  </si>
  <si>
    <t>31500 · Temp. Restricted Net Assets:31501 · Capital Campaign:31524 · Robinson Fund</t>
  </si>
  <si>
    <t>31500 · Temp. Restricted Net Assets:31501 · Capital Campaign:31539 · Meg Greene</t>
  </si>
  <si>
    <t>31500 · Temp. Restricted Net Assets:31501 · Capital Campaign:31540 · Barbara &amp; Richard Trafton Fund</t>
  </si>
  <si>
    <t>31500 · Temp. Restricted Net Assets:31501 · Capital Campaign:31541 · The Agnes M. Lindsay Trust</t>
  </si>
  <si>
    <t>31500 · Temp. Restricted Net Assets:31501 · Capital Campaign:31542 · The Cappetta Family Foundation</t>
  </si>
  <si>
    <t>31500 · Temp. Restricted Net Assets:31501 · Capital Campaign:31543 · Maine Comm. Found. Wishcamper</t>
  </si>
  <si>
    <t>31500 · Temp. Restricted Net Assets:31501 · Capital Campaign:31544 · Davis Family Foundation Capital</t>
  </si>
  <si>
    <t>31500 · Temp. Restricted Net Assets:31501 · Capital Campaign:31545 · JCL Foundation</t>
  </si>
  <si>
    <t>31500 · Temp. Restricted Net Assets:31501 · Capital Campaign:31546 · Ananda Fund</t>
  </si>
  <si>
    <t>31500 · Temp. Restricted Net Assets:31501 · Capital Campaign:31547 · The Ellen Wasserman Foundation</t>
  </si>
  <si>
    <t>31500 · Temp. Restricted Net Assets:31501 · Capital Campaign:31550 · Narragansett Number One Found.</t>
  </si>
  <si>
    <t>31500 · Temp. Restricted Net Assets:31501 · Capital Campaign:31551 · Spector Fund Capital</t>
  </si>
  <si>
    <t>31500 · Temp. Restricted Net Assets:31501 · Capital Campaign:31552 · Simmons Campaign for Growth</t>
  </si>
  <si>
    <t>31500 · Temp. Restricted Net Assets:31501 · Capital Campaign:31553 · Androscoggin Bank Capital</t>
  </si>
  <si>
    <t>31500 · Temp. Restricted Net Assets:31501 · Capital Campaign:31554 · William &amp; Joan Alfond</t>
  </si>
  <si>
    <t>31500 · Temp. Restricted Net Assets:31501 · Capital Campaign:31558 · Janes Trust</t>
  </si>
  <si>
    <t>31500 · Temp. Restricted Net Assets:31501 · Capital Campaign:31559 · CDBG Capital</t>
  </si>
  <si>
    <t>31500 · Temp. Restricted Net Assets:31501 · Capital Campaign:31561 · Reisert Foundation</t>
  </si>
  <si>
    <t>31500 · Temp. Restricted Net Assets:31501 · Capital Campaign:31563 · MCF Spirer-Leitzer Family Fund</t>
  </si>
  <si>
    <t>31500 · Temp. Restricted Net Assets:31501 · Capital Campaign:31565 · Anne Jackson, Maine Comm. Found</t>
  </si>
  <si>
    <t>31500 · Temp. Restricted Net Assets:31501 · Capital Campaign:31567 · Ned and Marion Claxton</t>
  </si>
  <si>
    <t>31500 · Temp. Restricted Net Assets:31501 · Capital Campaign:31569 · Eugen Friedlaender Foundation</t>
  </si>
  <si>
    <t>31500 · Temp. Restricted Net Assets:31501 · Capital Campaign:31570 · JTGorman Campaign For Growth</t>
  </si>
  <si>
    <t>31500 · Temp. Restricted Net Assets:31501 · Capital Campaign:31571 · L&amp;A Fund</t>
  </si>
  <si>
    <t>31500 · Temp. Restricted Net Assets:31501 · Capital Campaign:31572 · The Elizabeth Strout Charitable</t>
  </si>
  <si>
    <t>31500 · Temp. Restricted Net Assets:31501 · Capital Campaign:31576 · Hannaford Charitable Foundation</t>
  </si>
  <si>
    <t>31500 · Temp. Restricted Net Assets:31501 · Capital Campaign:31577 · Morton-Kelly Charitable Trust</t>
  </si>
  <si>
    <t>31500 · Temp. Restricted Net Assets:31501 · Capital Campaign:31579 · The Nellie Mae Foundation, Inc.</t>
  </si>
  <si>
    <t>31500 · Temp. Restricted Net Assets:31501 · Capital Campaign:31580 · Harris Mathews Charitable Found</t>
  </si>
  <si>
    <t>31500 · Temp. Restricted Net Assets:31501 · Capital Campaign:31583 · Max Kagan Family Foundation</t>
  </si>
  <si>
    <t>31500 · Temp. Restricted Net Assets:31501 · Capital Campaign:31584 · Fisher Charitable Foundation</t>
  </si>
  <si>
    <t>31500 · Temp. Restricted Net Assets:31501 · Capital Campaign:31597 · Libra 2017 Capital Grant</t>
  </si>
  <si>
    <t>31500 · Temp. Restricted Net Assets:31502 · Brain Foundation</t>
  </si>
  <si>
    <t>31500 · Temp. Restricted Net Assets:31502 · Brain Foundation:31582 · Brain - BRANCHES</t>
  </si>
  <si>
    <t>31500 · Temp. Restricted Net Assets:31503 · Broadreach</t>
  </si>
  <si>
    <t>31500 · Temp. Restricted Net Assets:31504 · CDBG</t>
  </si>
  <si>
    <t>31500 · Temp. Restricted Net Assets:31505 · JJAG</t>
  </si>
  <si>
    <t>31500 · Temp. Restricted Net Assets:31506 · Maine Arts Commision</t>
  </si>
  <si>
    <t>31500 · Temp. Restricted Net Assets:31507 · Wildflower Foundation</t>
  </si>
  <si>
    <t>31500 · Temp. Restricted Net Assets:31507 · Wildflower Foundation:31534 · Wildflower Fund Program Coordin</t>
  </si>
  <si>
    <t>31500 · Temp. Restricted Net Assets:31507 · Wildflower Foundation:31535 · Wildflower Fund Strategic Plan.</t>
  </si>
  <si>
    <t>31500 · Temp. Restricted Net Assets:31507 · Wildflower Foundation:31548 · Wildflower Fund Operations Supp</t>
  </si>
  <si>
    <t>31500 · Temp. Restricted Net Assets:31508 · Davis Family Foundation</t>
  </si>
  <si>
    <t>31500 · Temp. Restricted Net Assets:31509 · Let's Go</t>
  </si>
  <si>
    <t>31500 · Temp. Restricted Net Assets:31510 · MCF Androscoggin Fund</t>
  </si>
  <si>
    <t>31500 · Temp. Restricted Net Assets:31511 · People of Color</t>
  </si>
  <si>
    <t>31500 · Temp. Restricted Net Assets:31512 · Quimby</t>
  </si>
  <si>
    <t>31500 · Temp. Restricted Net Assets:31513 · Sadie &amp; Harry Davis Foundation</t>
  </si>
  <si>
    <t>31500 · Temp. Restricted Net Assets:31514 · Cummings Fund</t>
  </si>
  <si>
    <t>31500 · Temp. Restricted Net Assets:31515 · Carignan Foundation</t>
  </si>
  <si>
    <t>31500 · Temp. Restricted Net Assets:31516 · State Farm</t>
  </si>
  <si>
    <t>31500 · Temp. Restricted Net Assets:31518 · Hudson Foundation</t>
  </si>
  <si>
    <t>31500 · Temp. Restricted Net Assets:31519 · Lewiston-Auburn Physician Assoc</t>
  </si>
  <si>
    <t>31500 · Temp. Restricted Net Assets:31520 · Lloyd G. Balfour</t>
  </si>
  <si>
    <t>31500 · Temp. Restricted Net Assets:31521 · Ann Schroth Dietz Fund</t>
  </si>
  <si>
    <t>31500 · Temp. Restricted Net Assets:31522 · Lawrence P Ralston Fund</t>
  </si>
  <si>
    <t>31500 · Temp. Restricted Net Assets:31523 · Maine Arts Expansion</t>
  </si>
  <si>
    <t>31500 · Temp. Restricted Net Assets:31525 · MainStreet Foundation</t>
  </si>
  <si>
    <t>31500 · Temp. Restricted Net Assets:31526 · Stephen &amp; Tabitha King Foundati</t>
  </si>
  <si>
    <t>31500 · Temp. Restricted Net Assets:31527 · JTGorman Foundation</t>
  </si>
  <si>
    <t>31500 · Temp. Restricted Net Assets:31527 · JTGorman Foundation:31528 · Reporting Center</t>
  </si>
  <si>
    <t>31500 · Temp. Restricted Net Assets:31527 · JTGorman Foundation:31529 · Accounting Practices Grant</t>
  </si>
  <si>
    <t>31500 · Temp. Restricted Net Assets:31527 · JTGorman Foundation:31532 · Wes Bonney</t>
  </si>
  <si>
    <t>31500 · Temp. Restricted Net Assets:31527 · JTGorman Foundation:31587 · Wes Bonney 2017</t>
  </si>
  <si>
    <t>31500 · Temp. Restricted Net Assets:31530 · Elmina B. Sewall</t>
  </si>
  <si>
    <t>31500 · Temp. Restricted Net Assets:31531 · Maine Department of Corrections</t>
  </si>
  <si>
    <t>31500 · Temp. Restricted Net Assets:31531 · Maine Department of Corrections:31533 · Lewiston Middle School</t>
  </si>
  <si>
    <t>31500 · Temp. Restricted Net Assets:31531 · Maine Department of Corrections:31536 · Dept. of Corr. Reporting Center</t>
  </si>
  <si>
    <t>31500 · Temp. Restricted Net Assets:31537 · The Outdoor Foundation</t>
  </si>
  <si>
    <t>31500 · Temp. Restricted Net Assets:31537 · The Outdoor Foundation:31538 · The Outdoor Foundation</t>
  </si>
  <si>
    <t>31500 · Temp. Restricted Net Assets:31549 · People of Color Fund 2016</t>
  </si>
  <si>
    <t>31500 · Temp. Restricted Net Assets:31555 · Lewiston Campaign for Grade Lev</t>
  </si>
  <si>
    <t>31500 · Temp. Restricted Net Assets:31555 · Lewiston Campaign for Grade Lev:31556 · Summer Learning Training Series</t>
  </si>
  <si>
    <t>31500 · Temp. Restricted Net Assets:31555 · Lewiston Campaign for Grade Lev:31557 · Youth Conservation Corps</t>
  </si>
  <si>
    <t>31500 · Temp. Restricted Net Assets:31560 · E&amp;P Lerner Foundation</t>
  </si>
  <si>
    <t>31500 · Temp. Restricted Net Assets:31562 · The Betterment Fund</t>
  </si>
  <si>
    <t>31500 · Temp. Restricted Net Assets:31564 · JOY - Unity Foundation</t>
  </si>
  <si>
    <t>31500 · Temp. Restricted Net Assets:31566 · The Kindergarten Unit</t>
  </si>
  <si>
    <t>31500 · Temp. Restricted Net Assets:31568 · Oppenheimer &amp; Co. Inc.</t>
  </si>
  <si>
    <t>31500 · Temp. Restricted Net Assets:31573 · KeyCorp</t>
  </si>
  <si>
    <t>31500 · Temp. Restricted Net Assets:31573 · KeyCorp:31574 · KeyCorp Corporate Gift</t>
  </si>
  <si>
    <t>31500 · Temp. Restricted Net Assets:31575 · Maine Initiatives</t>
  </si>
  <si>
    <t>31500 · Temp. Restricted Net Assets:31578 · The Onion Foundation</t>
  </si>
  <si>
    <t>31500 · Temp. Restricted Net Assets:31581 · MCF Maine Charity Foundation</t>
  </si>
  <si>
    <t>31500 · Temp. Restricted Net Assets:31585 · KeyCorp Corporate Gift</t>
  </si>
  <si>
    <t>31500 · Temp. Restricted Net Assets:31586 · Broadreach BRANCHES</t>
  </si>
  <si>
    <t>31500 · Temp. Restricted Net Assets:31588 · The Laura and Sam Rigby Family</t>
  </si>
  <si>
    <t>31500 · Temp. Restricted Net Assets:31589 · The Ludcke Foundation</t>
  </si>
  <si>
    <t>31500 · Temp. Restricted Net Assets:31590 · JCL Foundation - Operating</t>
  </si>
  <si>
    <t>31500 · Temp. Restricted Net Assets:31591 · State Farm CEDAR 2017</t>
  </si>
  <si>
    <t>31500 · Temp. Restricted Net Assets:31592 · Spector Fund Gen. Op.</t>
  </si>
  <si>
    <t>31500 · Temp. Restricted Net Assets:31593 · Maine Women's Fund 2017</t>
  </si>
  <si>
    <t>31500 · Temp. Restricted Net Assets:31594 · Building Stronger Nonprofits</t>
  </si>
  <si>
    <t>31500 · Temp. Restricted Net Assets:31595 · Clowes Fund, Inc.</t>
  </si>
  <si>
    <t>31500 · Temp. Restricted Net Assets:31596 · JOY (JMG Group)</t>
  </si>
  <si>
    <t>31500 · Temp. Restricted Net Assets:31598 · MCF People of Color 2017</t>
  </si>
  <si>
    <t>31500 · Temp. Restricted Net Assets:31599 · The Nine Wicket</t>
  </si>
  <si>
    <t>31500 · Temp. Restricted Net Assets:31601 · Barr Foundation</t>
  </si>
  <si>
    <t>31500 · Temp. Restricted Net Assets:31602 · Healthy Neighborhoods 2017</t>
  </si>
  <si>
    <t>31500 · Temp. Restricted Net Assets:31603 · Northeast Bank</t>
  </si>
  <si>
    <t>31500 · Temp. Restricted Net Assets:31604 · TD Bank Charitable Foundation</t>
  </si>
  <si>
    <t>31500 · Temp. Restricted Net Assets:31605 · Ellen Wasserman Found. Gen Ops</t>
  </si>
  <si>
    <t>31500 · Temp. Restricted Net Assets:31606 · Holthues Trust</t>
  </si>
  <si>
    <t>31999 · 2014 Pior Period Adj</t>
  </si>
  <si>
    <t>32000 · Net Assets</t>
  </si>
  <si>
    <t>32500 · Unrestricted Equity</t>
  </si>
  <si>
    <t>32600 · Unrestricted</t>
  </si>
  <si>
    <t>33000 · Prior Period Adjustment</t>
  </si>
  <si>
    <t>Services</t>
  </si>
  <si>
    <t>Income</t>
  </si>
  <si>
    <t>x</t>
  </si>
  <si>
    <t>43300 · Direct Public Grants:43310 · Corporate and Business Grants</t>
  </si>
  <si>
    <t>43300 · Direct Public Grants:43320 · Discounts - Long-term Grants</t>
  </si>
  <si>
    <t>43300 · Direct Public Grants:43330 · Foundation and Trust Grants</t>
  </si>
  <si>
    <t>43300 · Direct Public Grants:43340 · Nonprofit Organization Grants</t>
  </si>
  <si>
    <t>43300 · Direct Public Grants:43350 · Grants Anticipated or Needed</t>
  </si>
  <si>
    <t>43400 · Direct Public Support:43410 · Corporate/Business Contribution</t>
  </si>
  <si>
    <t>43400 · Direct Public Support:43420 · Donated Art</t>
  </si>
  <si>
    <t>43400 · Direct Public Support:43430 · Donated Prof Fees, Facilities</t>
  </si>
  <si>
    <t>43400 · Direct Public Support:43440 · Gifts in Kind - Goods</t>
  </si>
  <si>
    <t>43400 · Direct Public Support:43450 · Individual Contributions</t>
  </si>
  <si>
    <t>43400 · Direct Public Support:43460 · Legacies and Bequests</t>
  </si>
  <si>
    <t>43400 · Direct Public Support:43470 · Uncollectible Pledges - Est</t>
  </si>
  <si>
    <t>43400 · Direct Public Support:43480 · Volunteer Services - Non-GAAP</t>
  </si>
  <si>
    <t>43400 · Direct Public Support:43490 · Organizations</t>
  </si>
  <si>
    <t>44400 · Government Contracts:44410 · Agency (Government) Contracts</t>
  </si>
  <si>
    <t>44400 · Government Contracts:44420 · Federal Contracts</t>
  </si>
  <si>
    <t>44400 · Government Contracts:44430 · Local Government Contracts</t>
  </si>
  <si>
    <t>44400 · Government Contracts:44430 · Local Government Contracts:Lewiston School District</t>
  </si>
  <si>
    <t>44400 · Government Contracts:44430 · Local Government Contracts:Lewiston School District:Dingley</t>
  </si>
  <si>
    <t>44400 · Government Contracts:44430 · Local Government Contracts:Lewiston School District:Longley Leaders</t>
  </si>
  <si>
    <t>44400 · Government Contracts:44430 · Local Government Contracts:Lewiston School District:LPS tutoring</t>
  </si>
  <si>
    <t>44400 · Government Contracts:44430 · Local Government Contracts:Lewiston School District:PASS Program</t>
  </si>
  <si>
    <t>44400 · Government Contracts:44430 · Local Government Contracts:44411 · City of Lewiston</t>
  </si>
  <si>
    <t>44400 · Government Contracts:44440 · Medicare and Medicaid Payments</t>
  </si>
  <si>
    <t>44400 · Government Contracts:44450 · State Contracts</t>
  </si>
  <si>
    <t>44500 · Government Grants</t>
  </si>
  <si>
    <t>44500 · Government Grants:44510 · Agency (Government) Grants</t>
  </si>
  <si>
    <t>44500 · Government Grants:44520 · Federal Grants</t>
  </si>
  <si>
    <t>44500 · Government Grants:44530 · Local Government Grants</t>
  </si>
  <si>
    <t>44500 · Government Grants:44540 · State Grants</t>
  </si>
  <si>
    <t>44800 · Indirect Public Support:44810 · Affiliated Org. Contributions</t>
  </si>
  <si>
    <t>44800 · Indirect Public Support:44820 · United Way</t>
  </si>
  <si>
    <t>45000 · Investments</t>
  </si>
  <si>
    <t>45000 · Investments:45010 · Costs of Other Asset Sales</t>
  </si>
  <si>
    <t>45000 · Investments:45020 · Dividend, Interest (Securities)</t>
  </si>
  <si>
    <t>45000 · Investments:45030 · Interest-Savings, Short-term CD</t>
  </si>
  <si>
    <t>45000 · Investments:45040 · Other Asset Sales</t>
  </si>
  <si>
    <t>45000 · Investments:45050 · Other Investment Revenue</t>
  </si>
  <si>
    <t>46400 · Other Types of Income</t>
  </si>
  <si>
    <t>46400 · Other Types of Income:46410 · Advertising Sales</t>
  </si>
  <si>
    <t>46400 · Other Types of Income:46420 · Inventory Sales</t>
  </si>
  <si>
    <t>46400 · Other Types of Income:46430 · Miscellaneous Revenue</t>
  </si>
  <si>
    <t>47200 · Program Income</t>
  </si>
  <si>
    <t>47200 · Program Income:47210 · Bad debts, Est - Program Sales</t>
  </si>
  <si>
    <t>47200 · Program Income:47220 · Member Assessments</t>
  </si>
  <si>
    <t>47200 · Program Income:47230 · Membership Dues</t>
  </si>
  <si>
    <t>47200 · Program Income:47240 · Program Service Fees</t>
  </si>
  <si>
    <t>47500 · Rentals</t>
  </si>
  <si>
    <t>47500 · Rentals:47510 · Rent Revenue - Debt Property</t>
  </si>
  <si>
    <t>47500 · Rentals:47520 · Cost of Rent Rev - Debt Prop</t>
  </si>
  <si>
    <t>47500 · Rentals:47530 · Rent Revenue - Nondebt Prop</t>
  </si>
  <si>
    <t>47500 · Rentals:47540 · Cost of Rent Rev - Nondebt Prop</t>
  </si>
  <si>
    <t>47500 · Rentals:47550 · Personal Property Rent Revenue</t>
  </si>
  <si>
    <t>47500 · Rentals:47560 · Cost of Personal Property Rent</t>
  </si>
  <si>
    <t>47700 · Rev Released from Restrictions</t>
  </si>
  <si>
    <t>48400 · Securities</t>
  </si>
  <si>
    <t>48400 · Securities:48410 · Security Sales</t>
  </si>
  <si>
    <t>48400 · Securities:48420 · Cost of Security Sales</t>
  </si>
  <si>
    <t>49000 · Special Events Income</t>
  </si>
  <si>
    <t>49000 · Special Events Income:May event</t>
  </si>
  <si>
    <t>49000 · Special Events Income:Open House</t>
  </si>
  <si>
    <t>49000 · Special Events Income:49010 · Gritty McDuff's Fundraiser</t>
  </si>
  <si>
    <t>49010*</t>
  </si>
  <si>
    <t>49000 · Special Events Income:49010* · Special Events Contributions</t>
  </si>
  <si>
    <t>49020*</t>
  </si>
  <si>
    <t>49000 · Special Events Income:49020* · Special Events Sales (Nongift)</t>
  </si>
  <si>
    <t>49000 · Special Events Income:49030 · Honorariums</t>
  </si>
  <si>
    <t>49000 · Special Events Income:49100 · Funds for the Future</t>
  </si>
  <si>
    <t>49000 · Special Events Income:49200 · I Am Tree</t>
  </si>
  <si>
    <t>49000 · Special Events Income:49300 · Annual Appeal</t>
  </si>
  <si>
    <t>49000 · Special Events Income:49500 · Event Income</t>
  </si>
  <si>
    <t>50000 · Cost of Goods Sold</t>
  </si>
  <si>
    <t>50700 · Cost of Sales - Inventory Sales</t>
  </si>
  <si>
    <t>60300 · Awards and Grants</t>
  </si>
  <si>
    <t>Expense</t>
  </si>
  <si>
    <t>60300 · Awards and Grants:60310 · Benefits Paid To or For Members</t>
  </si>
  <si>
    <t>60300 · Awards and Grants:60320 · Cash Awards and Grants</t>
  </si>
  <si>
    <t>60300 · Awards and Grants:60330 · Noncash Awards and Grants</t>
  </si>
  <si>
    <t>60300 · Awards and Grants:60340 · Specific Assist to Individuals</t>
  </si>
  <si>
    <t>60900 · Business Expenses</t>
  </si>
  <si>
    <t>60900 · Business Expenses:60910 · Bad Debts</t>
  </si>
  <si>
    <t>60900 · Business Expenses:60920 · Business Registration Fees</t>
  </si>
  <si>
    <t>60900 · Business Expenses:60930 · Fines, Penalties, Judgments</t>
  </si>
  <si>
    <t>60900 · Business Expenses:60940 · Taxes - Not UBIT</t>
  </si>
  <si>
    <t>60900 · Business Expenses:60950 · UBITaxes</t>
  </si>
  <si>
    <t>62100 · Contract Services</t>
  </si>
  <si>
    <t>62100 · Contract Services:62110 · Accounting Fees</t>
  </si>
  <si>
    <t>62100 · Contract Services:62111 · Bookkeeping</t>
  </si>
  <si>
    <t>62100 · Contract Services:62120 · Donated Prof Fees - GAAP</t>
  </si>
  <si>
    <t>62100 · Contract Services:62130 · Grant Writing</t>
  </si>
  <si>
    <t>62100 · Contract Services:62140 · Legal Fees</t>
  </si>
  <si>
    <t>62100 · Contract Services:62150 · Work Study</t>
  </si>
  <si>
    <t>62150*</t>
  </si>
  <si>
    <t>62100 · Contract Services:62150* · Outside Contract Services</t>
  </si>
  <si>
    <t>62100 · Contract Services:62160 · Volunteer Services - Non-GAAP</t>
  </si>
  <si>
    <t>62100 · Contract Services:62170 · Non-Emlpoyee Compensation</t>
  </si>
  <si>
    <t>62100 · Contract Services:62170 · Non-Emlpoyee Compensation:62171 · Americorps</t>
  </si>
  <si>
    <t>62100 · Contract Services:62170 · Non-Emlpoyee Compensation:62172 · Stipends</t>
  </si>
  <si>
    <t>62100 · Contract Services:62170 · Non-Emlpoyee Compensation:62172 · Stipends:62173 · Interns</t>
  </si>
  <si>
    <t>62100 · Contract Services:62170 · Non-Emlpoyee Compensation:62172 · Stipends:62174 · Leadership Program</t>
  </si>
  <si>
    <t>62100 · Contract Services:62170 · Non-Emlpoyee Compensation:62172 · Stipends:62174 · Leadership Program:62175 · Street Leaders</t>
  </si>
  <si>
    <t>62100 · Contract Services:62170 · Non-Emlpoyee Compensation:62172 · Stipends:62174 · Leadership Program:62176 · Team Leaders</t>
  </si>
  <si>
    <t>62100 · Contract Services:62170 · Non-Emlpoyee Compensation:62172 · Stipends:62174 · Leadership Program:62177 · Coaches</t>
  </si>
  <si>
    <t>62100 · Contract Services:62170 · Non-Emlpoyee Compensation:62172 · Stipends:62174 · Leadership Program:62178 · Teacher Leader</t>
  </si>
  <si>
    <t>62100 · Contract Services:62170 · Non-Emlpoyee Compensation:62172 · Stipends:62182 · Misc. Stipends</t>
  </si>
  <si>
    <t>62100 · Contract Services:62170 · Non-Emlpoyee Compensation:62179 · Fellows</t>
  </si>
  <si>
    <t>62100 · Contract Services:62170 · Non-Emlpoyee Compensation:62180 · Work Study</t>
  </si>
  <si>
    <t>62100 · Contract Services:62170 · Non-Emlpoyee Compensation:62181 · Enrichment</t>
  </si>
  <si>
    <t>62100 · Contract Services:62183 · Relocation Expenses</t>
  </si>
  <si>
    <t>62100 · Contract Services:62190 · Root Cellar</t>
  </si>
  <si>
    <t>62100 · Contract Services:62200 · MIRS</t>
  </si>
  <si>
    <t>62100 · Contract Services:62210 · Thrive</t>
  </si>
  <si>
    <t>62100 · Contract Services:62220 · Web Design &amp; Maintenance</t>
  </si>
  <si>
    <t>62100 · Contract Services:62230 · Sylvan Learning Center</t>
  </si>
  <si>
    <t>62100 · Contract Services:62240 · Consultant</t>
  </si>
  <si>
    <t>62100 · Contract Services:63000 · Construction Costs</t>
  </si>
  <si>
    <t>62800 · Facilities and Equipment</t>
  </si>
  <si>
    <t>62800 · Facilities and Equipment:62810 · Depr and Amort - Allowable</t>
  </si>
  <si>
    <t>62800 · Facilities and Equipment:62820 · Depr and Amort - Non-allowable</t>
  </si>
  <si>
    <t>62800 · Facilities and Equipment:62830 · Donated Facilities</t>
  </si>
  <si>
    <t>62800 · Facilities and Equipment:62840 · Maintenance</t>
  </si>
  <si>
    <t>62800 · Facilities and Equipment:62845 · Equip Rental and Maintenance</t>
  </si>
  <si>
    <t>62800 · Facilities and Equipment:62850 · Janitorial Services</t>
  </si>
  <si>
    <t>62800 · Facilities and Equipment:62860 · Mortgage Interest</t>
  </si>
  <si>
    <t>62800 · Facilities and Equipment:62880 · Real Estate, Personal Prop Tax</t>
  </si>
  <si>
    <t>62800 · Facilities and Equipment:62890 · Rent, Parking, Utilities</t>
  </si>
  <si>
    <t>62800 · Facilities and Equipment:62890 · Rent, Parking, Utilities:62891 · Electricity</t>
  </si>
  <si>
    <t>62800 · Facilities and Equipment:62890 · Rent, Parking, Utilities:62892 · Heat</t>
  </si>
  <si>
    <t>62800 · Facilities and Equipment:62890 · Rent, Parking, Utilities:62893 · Water &amp; Sewer</t>
  </si>
  <si>
    <t>62800 · Facilities and Equipment:62890 · Rent, Parking, Utilities:62894 · Snow Removal</t>
  </si>
  <si>
    <t>62800 · Facilities and Equipment:62890 · Rent, Parking, Utilities:62895 · Rent</t>
  </si>
  <si>
    <t>62800 · Facilities and Equipment:62890 · Rent, Parking, Utilities:62896 · Telephone</t>
  </si>
  <si>
    <t>62800 · Facilities and Equipment:62900 · Equipment</t>
  </si>
  <si>
    <t>62800 · Facilities and Equipment:62910 · Security Alarm</t>
  </si>
  <si>
    <t>62800 · Facilities and Equipment:62920 · Information Technology</t>
  </si>
  <si>
    <t>62800 · Facilities and Equipment:62930 · Technology</t>
  </si>
  <si>
    <t>65000 · Operations</t>
  </si>
  <si>
    <t>65000 · Operations:65010 · Books, Subscriptions, Reference</t>
  </si>
  <si>
    <t>65000 · Operations:65020 · Postage, Mailing Service</t>
  </si>
  <si>
    <t>65000 · Operations:65030 · Printing and Copying</t>
  </si>
  <si>
    <t>65000 · Operations:65040 · Supplies</t>
  </si>
  <si>
    <t>65000 · Operations:65050 · Internet</t>
  </si>
  <si>
    <t>65100 · Other Types of Expenses</t>
  </si>
  <si>
    <t>65100 · Other Types of Expenses:65110 · Marketing Expenses</t>
  </si>
  <si>
    <t>65100 · Other Types of Expenses:65120 · Insurance - Liability, D and O</t>
  </si>
  <si>
    <t>65100 · Other Types of Expenses:65120 · Insurance - Liability, D and O:65121 · Liability</t>
  </si>
  <si>
    <t>65100 · Other Types of Expenses:65120 · Insurance - Liability, D and O:65122 · D&amp;O</t>
  </si>
  <si>
    <t>65100 · Other Types of Expenses:65120 · Insurance - Liability, D and O:65123 · Worker's Comp</t>
  </si>
  <si>
    <t>65100 · Other Types of Expenses:65120 · Insurance - Liability, D and O:65124 · Auto Insurance</t>
  </si>
  <si>
    <t>65100 · Other Types of Expenses:65120 · Insurance - Liability, D and O:65125 · Property Insurance</t>
  </si>
  <si>
    <t>65100 · Other Types of Expenses:65130 · Interest Expense - General</t>
  </si>
  <si>
    <t>65100 · Other Types of Expenses:65140 · List Rental</t>
  </si>
  <si>
    <t>65100 · Other Types of Expenses:65150 · Memberships and Dues</t>
  </si>
  <si>
    <t>65100 · Other Types of Expenses:65160 · Bank fees</t>
  </si>
  <si>
    <t>65100 · Other Types of Expenses:65170 · Staff Development</t>
  </si>
  <si>
    <t>65100 · Other Types of Expenses:65180 · Background Checks</t>
  </si>
  <si>
    <t>65100 · Other Types of Expenses:65190 · Fundraising Expenses</t>
  </si>
  <si>
    <t>65100 · Other Types of Expenses:65190 · Fundraising Expenses:65191 · Donation Fees</t>
  </si>
  <si>
    <t>65100 · Other Types of Expenses:65200 · Other Misc Costs</t>
  </si>
  <si>
    <t>66000 · Payroll Expenses</t>
  </si>
  <si>
    <t>66000 · Payroll Expenses:66002 · Executive Director Salary</t>
  </si>
  <si>
    <t>66000 · Payroll Expenses:66100 · Salaries and Wages</t>
  </si>
  <si>
    <t>66000 · Payroll Expenses:66200 · Payroll Processing Fees</t>
  </si>
  <si>
    <t>66000 · Payroll Expenses:66300 · Employer-Paid Payroll Taxes</t>
  </si>
  <si>
    <t>66900 · Reconciliation Discrepancies</t>
  </si>
  <si>
    <t>68300 · Travel and Meetings:68310 · Field Trips, Outings, &amp; Food</t>
  </si>
  <si>
    <t>68300 · Travel and Meetings:68320 · Travel</t>
  </si>
  <si>
    <t>69000 · Car expenses:69100 · Gas</t>
  </si>
  <si>
    <t>69000 · Car expenses:69200 · Car insurance</t>
  </si>
  <si>
    <t>69000 · Car expenses:69300 · Parking &amp; tolls</t>
  </si>
  <si>
    <t>69000 · Car expenses:69400 · Vehicle Maintenance</t>
  </si>
  <si>
    <t>70100 · Interest Income</t>
  </si>
  <si>
    <t>70400 · Other Changes In Net Assets</t>
  </si>
  <si>
    <t>70600 · Unrealized Gains and Losses</t>
  </si>
  <si>
    <t>80000 · Ask My Accountant</t>
  </si>
  <si>
    <t>Other Expense</t>
  </si>
  <si>
    <t>80100 · Capital Purchases</t>
  </si>
  <si>
    <t>80100 · Capital Purchases:80110 · Grant Capital Purchase - Land</t>
  </si>
  <si>
    <t>80100 · Capital Purchases:80120 · Grant Capital Purchase - Bldg</t>
  </si>
  <si>
    <t>80200 · Payments to Affiliates</t>
  </si>
  <si>
    <t>80300 · Additions to Reserves</t>
  </si>
  <si>
    <t>80400 · Program Admin Allocations</t>
  </si>
  <si>
    <t>90200 · Sales Orders</t>
  </si>
  <si>
    <t>Non-Posting</t>
  </si>
  <si>
    <t>NOTES</t>
  </si>
  <si>
    <t>2020 Budget</t>
  </si>
  <si>
    <t>43350 · Funding to be applied for</t>
  </si>
  <si>
    <t>ROLLOVER - 2020 Grant Funding</t>
  </si>
  <si>
    <r>
      <t xml:space="preserve">49300 · Annual </t>
    </r>
    <r>
      <rPr>
        <sz val="11"/>
        <color rgb="FFFF0000"/>
        <rFont val="Calibri (Body)"/>
      </rPr>
      <t>Fund</t>
    </r>
  </si>
  <si>
    <t>Admin VISTA Americorps</t>
  </si>
  <si>
    <t>CEDAR-Outside:  900 Hour Americorps</t>
  </si>
  <si>
    <t>CEDAR-Halls:  900 Hour Americorps</t>
  </si>
  <si>
    <t>ELM-Athletics: 900 Hour Americorps</t>
  </si>
  <si>
    <t>ELM-Enrichment: 900 Hour Americorps</t>
  </si>
  <si>
    <t>Program Manager-Sequoia - FT Salaried</t>
  </si>
  <si>
    <t>Program Manager-Redwood - FT Salaried</t>
  </si>
  <si>
    <t>ELM Program Coordinator</t>
  </si>
  <si>
    <t>Director of Programs - FT Salaried</t>
  </si>
  <si>
    <t>Development Associate - FT Salaried</t>
  </si>
  <si>
    <t>Sequoia staff taxes</t>
  </si>
  <si>
    <t xml:space="preserve">66400 · Health Insurnace Premium - BENEFITS </t>
  </si>
  <si>
    <t>Benefits for 2 people</t>
  </si>
  <si>
    <t xml:space="preserve"> </t>
  </si>
  <si>
    <t>GO Support</t>
  </si>
  <si>
    <t>January - December 2019</t>
  </si>
  <si>
    <t>2019 Budget</t>
  </si>
  <si>
    <t>Bigs-Gym/Athletics: 900 Hour Americorps</t>
  </si>
  <si>
    <t>Sequoia Intern: 900 Hour Americorps</t>
  </si>
  <si>
    <t>62175 · StreetLeaders (StriveLeaders)</t>
  </si>
  <si>
    <t>62178 · Teacher Leader (ELM)</t>
  </si>
  <si>
    <t>Bigs AfterSchool/Summer Program Director - FT Salaried</t>
  </si>
  <si>
    <t>CEDAR Program Coordinator</t>
  </si>
  <si>
    <t>Alumni Coordinator - PT Salaried</t>
  </si>
  <si>
    <t>MAPLE Program Manager - FT Salaried</t>
  </si>
  <si>
    <t>Bigs Director</t>
  </si>
  <si>
    <t>MAPLE MLC: 1700 hour</t>
  </si>
  <si>
    <t>62175 · StriveLeaders (AS)</t>
  </si>
  <si>
    <t>62176 · StreetLeaders (Summer)</t>
  </si>
  <si>
    <t>Team Leader</t>
  </si>
  <si>
    <t>Program Head</t>
  </si>
  <si>
    <t>66400 · Health Insurnace Premium - BENEFITS</t>
  </si>
  <si>
    <t>January - December 2020</t>
  </si>
  <si>
    <t>NSH</t>
  </si>
  <si>
    <t xml:space="preserve">Connors </t>
  </si>
  <si>
    <t>BRANCHES Program Director  - FT Salaried</t>
  </si>
  <si>
    <t>BRANCHES NSH Manager-FT Salaried</t>
  </si>
  <si>
    <t>FUNDRAISING CLASS FUNDS</t>
  </si>
  <si>
    <t xml:space="preserve">Advocate Counselors-FT Salaried </t>
  </si>
  <si>
    <t>3 positions</t>
  </si>
  <si>
    <t xml:space="preserve">Next STEP High Associate Director </t>
  </si>
  <si>
    <t xml:space="preserve">66400 · Health Insurnace Premium </t>
  </si>
  <si>
    <t>Pilot School FT Employee</t>
  </si>
  <si>
    <t>Surplus</t>
  </si>
  <si>
    <t>Elementary/CEDAR Program Coordinator</t>
  </si>
  <si>
    <t>Jan 19</t>
  </si>
  <si>
    <t>Feb 19</t>
  </si>
  <si>
    <t>Mar 19</t>
  </si>
  <si>
    <t>April 19</t>
  </si>
  <si>
    <t>May 19</t>
  </si>
  <si>
    <t>June 19</t>
  </si>
  <si>
    <t>July 19</t>
  </si>
  <si>
    <t>Aug 19</t>
  </si>
  <si>
    <t>Sept 19</t>
  </si>
  <si>
    <t>Oct 19</t>
  </si>
  <si>
    <t>Nov 19</t>
  </si>
  <si>
    <t>Dec 19</t>
  </si>
  <si>
    <t>43420 · Recurring Donations</t>
  </si>
  <si>
    <t>43430 · Service Groups</t>
  </si>
  <si>
    <t>Surplus $</t>
  </si>
  <si>
    <t>Development Associate</t>
  </si>
  <si>
    <t>Tree Room Support</t>
  </si>
  <si>
    <t>Bigs Hallway/Front End Support</t>
  </si>
  <si>
    <t>Elementary/CEDAR Program Director - FT Salaried</t>
  </si>
  <si>
    <t>BRANCHES Program Director- FT Salaried</t>
  </si>
  <si>
    <t>Associate Director - FT Salaried</t>
  </si>
  <si>
    <t>Operations Associate  - PT Salaried</t>
  </si>
  <si>
    <t>BRANCHES Coordinator-PT Salaried</t>
  </si>
  <si>
    <t xml:space="preserve">Gym/Activities Coordinator-PT Salaried </t>
  </si>
  <si>
    <t xml:space="preserve">ROLLOVER - 2017 Grant Funding </t>
  </si>
  <si>
    <t>Director of Programs- FT Salaried</t>
  </si>
  <si>
    <t>Operations Associate</t>
  </si>
  <si>
    <t>Associate Director</t>
  </si>
  <si>
    <t>ED &amp; Operations director</t>
  </si>
  <si>
    <t>2018 Budget</t>
  </si>
  <si>
    <t>Tree Street Youth Inc Program Overhead Costs</t>
  </si>
  <si>
    <r>
      <t xml:space="preserve">(broken down based on </t>
    </r>
    <r>
      <rPr>
        <b/>
        <i/>
        <sz val="10"/>
        <color theme="1"/>
        <rFont val="Arial"/>
        <family val="2"/>
      </rPr>
      <t xml:space="preserve">time/hours building is used </t>
    </r>
    <r>
      <rPr>
        <i/>
        <sz val="10"/>
        <color theme="1"/>
        <rFont val="Arial"/>
        <family val="2"/>
      </rPr>
      <t>annually)</t>
    </r>
  </si>
  <si>
    <t>CANT CHANGE</t>
  </si>
  <si>
    <t>Operations Accounts</t>
  </si>
  <si>
    <t>Branches</t>
  </si>
  <si>
    <t>Summer</t>
  </si>
  <si>
    <t>SP</t>
  </si>
  <si>
    <t>AS</t>
  </si>
  <si>
    <t>JJ</t>
  </si>
  <si>
    <t>Fund</t>
  </si>
  <si>
    <t>GO</t>
  </si>
  <si>
    <t>CHECK</t>
  </si>
  <si>
    <t>CHECK 2</t>
  </si>
  <si>
    <t>branches</t>
  </si>
  <si>
    <t>Admin Overhead</t>
  </si>
  <si>
    <t>fund</t>
  </si>
  <si>
    <t>Print/Copy</t>
  </si>
  <si>
    <t>Marketing</t>
  </si>
  <si>
    <t>Supplies</t>
  </si>
  <si>
    <t>Telephone</t>
  </si>
  <si>
    <t>Technology</t>
  </si>
  <si>
    <t>Liability</t>
  </si>
  <si>
    <t>D&amp;O</t>
  </si>
  <si>
    <t>Workers Comp</t>
  </si>
  <si>
    <t>Background Checks</t>
  </si>
  <si>
    <t>Postage</t>
  </si>
  <si>
    <t>Membership and Dues</t>
  </si>
  <si>
    <t>IT Support</t>
  </si>
  <si>
    <t>n/a - merged with Technology account</t>
  </si>
  <si>
    <t>Payroll Expenses</t>
  </si>
  <si>
    <t>Building Usage</t>
  </si>
  <si>
    <t>Maintenance</t>
  </si>
  <si>
    <t>Equip./Maint</t>
  </si>
  <si>
    <t>Janitorial</t>
  </si>
  <si>
    <t>Mortgage Int.</t>
  </si>
  <si>
    <t>Prop. Ins.</t>
  </si>
  <si>
    <t>Rent/Parking</t>
  </si>
  <si>
    <t>Electricity</t>
  </si>
  <si>
    <t>Heat</t>
  </si>
  <si>
    <t>Water/Sewer</t>
  </si>
  <si>
    <t>Snow Removal</t>
  </si>
  <si>
    <t>Auto Ins.</t>
  </si>
  <si>
    <t>Security Alarm</t>
  </si>
  <si>
    <t>Executive Director</t>
  </si>
  <si>
    <t>Based off of 2017 Building Usage Model - Linked here</t>
  </si>
  <si>
    <t>2019 Budget Payroll Backup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</si>
  <si>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</si>
  <si>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</si>
  <si>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</si>
  <si>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</si>
  <si>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</si>
  <si>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</si>
  <si>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</si>
  <si>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</si>
  <si>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</si>
  <si>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</si>
  <si>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</si>
  <si>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</si>
  <si>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</si>
  <si>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Seq Old</t>
  </si>
  <si>
    <t>Seq New</t>
  </si>
  <si>
    <t>&gt; $7000</t>
  </si>
  <si>
    <t>Mike/Cody</t>
  </si>
  <si>
    <t>Sequoia Program Coordinator - FT Salaried</t>
  </si>
  <si>
    <t>FUTA:</t>
  </si>
  <si>
    <t>Anwar</t>
  </si>
  <si>
    <t>Sequioa Program Associate - PT Salaried</t>
  </si>
  <si>
    <t>SUTA:</t>
  </si>
  <si>
    <t>Yaw</t>
  </si>
  <si>
    <t>FICA:</t>
  </si>
  <si>
    <t>Mike/Cody Taxes</t>
  </si>
  <si>
    <t>ELM Programs Coordinator</t>
  </si>
  <si>
    <t xml:space="preserve">Elementary Coordinator - PT Salaried </t>
  </si>
  <si>
    <t>Anwar Taxes</t>
  </si>
  <si>
    <t>Yaw Taxes</t>
  </si>
  <si>
    <t>SAVING</t>
  </si>
  <si>
    <t>$7000 - $12000</t>
  </si>
  <si>
    <t>Operations Manager - FT Salaried</t>
  </si>
  <si>
    <t>&gt; $12000</t>
  </si>
  <si>
    <t>Executive Director - FT Salaried</t>
  </si>
  <si>
    <t>TOTAL</t>
  </si>
  <si>
    <t>Program Director-Sequoia - FT Salaried</t>
  </si>
  <si>
    <t>Sequioa Program Manager - FT Salaried</t>
  </si>
  <si>
    <t xml:space="preserve">ELM Program Coordinator </t>
  </si>
  <si>
    <t>Seq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</si>
</sst>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_([$$-409]* #,##0.00_);_([$$-409]* \(#,##0.00\);_([$$-409]* &quot;-&quot;??_);_(@_)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 (Body)"/>
    </font>
    <font>
      <sz val="11"/>
      <name val="Calibri"/>
      <family val="2"/>
      <scheme val="minor"/>
    </font>
    <font>
      <sz val="11"/>
      <name val="Calibri (Body)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b/>
      <sz val="9"/>
      <color rgb="FF000000"/>
      <name val="Arial"/>
    </font>
    <font>
      <b/>
      <sz val="14"/>
      <color theme="1"/>
      <name val="Calibri"/>
    </font>
    <font>
      <sz val="11"/>
      <name val="Calibri"/>
    </font>
    <font>
      <sz val="11"/>
      <color rgb="FFFF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rgb="FFD7E3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ck">
        <color indexed="64"/>
      </left>
      <right/>
      <top style="thin">
        <color auto="1"/>
      </top>
      <bottom/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422">
    <xf numFmtId="0" fontId="0" fillId="0" borderId="0" xfId="0"/>
    <xf numFmtId="8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6" fontId="0" fillId="0" borderId="0" xfId="0" applyNumberFormat="1"/>
    <xf numFmtId="0" fontId="0" fillId="4" borderId="0" xfId="0" applyFill="1"/>
    <xf numFmtId="2" fontId="2" fillId="0" borderId="1" xfId="0" applyNumberFormat="1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center"/>
    </xf>
    <xf numFmtId="2" fontId="2" fillId="6" borderId="1" xfId="0" applyNumberFormat="1" applyFont="1" applyFill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3" borderId="1" xfId="0" applyNumberFormat="1" applyFont="1" applyFill="1" applyBorder="1"/>
    <xf numFmtId="2" fontId="2" fillId="3" borderId="1" xfId="0" applyNumberFormat="1" applyFont="1" applyFill="1" applyBorder="1"/>
    <xf numFmtId="2" fontId="2" fillId="4" borderId="1" xfId="0" applyNumberFormat="1" applyFont="1" applyFill="1" applyBorder="1" applyAlignment="1">
      <alignment horizontal="left" indent="1"/>
    </xf>
    <xf numFmtId="2" fontId="2" fillId="0" borderId="1" xfId="0" applyNumberFormat="1" applyFont="1" applyBorder="1" applyAlignment="1">
      <alignment horizontal="left" indent="1"/>
    </xf>
    <xf numFmtId="2" fontId="0" fillId="0" borderId="1" xfId="0" applyNumberFormat="1" applyBorder="1" applyAlignment="1">
      <alignment horizontal="left" indent="1"/>
    </xf>
    <xf numFmtId="2" fontId="2" fillId="7" borderId="1" xfId="0" applyNumberFormat="1" applyFont="1" applyFill="1" applyBorder="1" applyAlignment="1">
      <alignment horizontal="left" indent="1"/>
    </xf>
    <xf numFmtId="2" fontId="2" fillId="7" borderId="1" xfId="0" applyNumberFormat="1" applyFont="1" applyFill="1" applyBorder="1"/>
    <xf numFmtId="2" fontId="2" fillId="7" borderId="0" xfId="0" applyNumberFormat="1" applyFont="1" applyFill="1"/>
    <xf numFmtId="2" fontId="3" fillId="5" borderId="1" xfId="0" applyNumberFormat="1" applyFont="1" applyFill="1" applyBorder="1" applyAlignment="1">
      <alignment horizontal="left"/>
    </xf>
    <xf numFmtId="2" fontId="2" fillId="5" borderId="1" xfId="0" applyNumberFormat="1" applyFont="1" applyFill="1" applyBorder="1"/>
    <xf numFmtId="2" fontId="8" fillId="0" borderId="1" xfId="0" applyNumberFormat="1" applyFont="1" applyBorder="1" applyAlignment="1">
      <alignment horizontal="left" indent="1"/>
    </xf>
    <xf numFmtId="2" fontId="2" fillId="0" borderId="1" xfId="0" applyNumberFormat="1" applyFont="1" applyBorder="1" applyAlignment="1">
      <alignment horizontal="left" indent="5"/>
    </xf>
    <xf numFmtId="2" fontId="0" fillId="0" borderId="1" xfId="0" applyNumberFormat="1" applyBorder="1" applyAlignment="1">
      <alignment horizontal="left" indent="3"/>
    </xf>
    <xf numFmtId="2" fontId="0" fillId="4" borderId="1" xfId="0" applyNumberFormat="1" applyFill="1" applyBorder="1" applyAlignment="1">
      <alignment horizontal="left" indent="1"/>
    </xf>
    <xf numFmtId="2" fontId="1" fillId="0" borderId="1" xfId="0" applyNumberFormat="1" applyFont="1" applyBorder="1"/>
    <xf numFmtId="2" fontId="2" fillId="0" borderId="1" xfId="0" applyNumberFormat="1" applyFont="1" applyBorder="1" applyAlignment="1">
      <alignment horizontal="left" indent="4"/>
    </xf>
    <xf numFmtId="2" fontId="0" fillId="0" borderId="1" xfId="0" applyNumberFormat="1" applyBorder="1" applyAlignment="1">
      <alignment horizontal="left" indent="4"/>
    </xf>
    <xf numFmtId="2" fontId="0" fillId="0" borderId="1" xfId="0" applyNumberFormat="1" applyBorder="1" applyAlignment="1">
      <alignment horizontal="left" indent="6"/>
    </xf>
    <xf numFmtId="2" fontId="0" fillId="0" borderId="1" xfId="0" applyNumberFormat="1" applyBorder="1" applyAlignment="1">
      <alignment horizontal="left" indent="2"/>
    </xf>
    <xf numFmtId="2" fontId="2" fillId="0" borderId="3" xfId="0" applyNumberFormat="1" applyFont="1" applyBorder="1"/>
    <xf numFmtId="2" fontId="3" fillId="0" borderId="0" xfId="0" applyNumberFormat="1" applyFont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10" fillId="0" borderId="0" xfId="0" applyFont="1"/>
    <xf numFmtId="49" fontId="9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/>
    <xf numFmtId="2" fontId="3" fillId="0" borderId="1" xfId="0" applyNumberFormat="1" applyFont="1" applyBorder="1" applyAlignment="1">
      <alignment horizontal="left"/>
    </xf>
    <xf numFmtId="2" fontId="3" fillId="8" borderId="1" xfId="0" applyNumberFormat="1" applyFont="1" applyFill="1" applyBorder="1" applyAlignment="1">
      <alignment horizontal="left" indent="1"/>
    </xf>
    <xf numFmtId="2" fontId="2" fillId="8" borderId="1" xfId="0" applyNumberFormat="1" applyFont="1" applyFill="1" applyBorder="1"/>
    <xf numFmtId="2" fontId="2" fillId="8" borderId="0" xfId="0" applyNumberFormat="1" applyFont="1" applyFill="1"/>
    <xf numFmtId="2" fontId="3" fillId="8" borderId="1" xfId="0" applyNumberFormat="1" applyFont="1" applyFill="1" applyBorder="1" applyAlignment="1">
      <alignment horizontal="left" indent="2"/>
    </xf>
    <xf numFmtId="2" fontId="3" fillId="8" borderId="1" xfId="0" applyNumberFormat="1" applyFont="1" applyFill="1" applyBorder="1"/>
    <xf numFmtId="2" fontId="3" fillId="8" borderId="0" xfId="0" applyNumberFormat="1" applyFont="1" applyFill="1"/>
    <xf numFmtId="2" fontId="1" fillId="8" borderId="1" xfId="0" applyNumberFormat="1" applyFont="1" applyFill="1" applyBorder="1" applyAlignment="1">
      <alignment horizontal="left" indent="4"/>
    </xf>
    <xf numFmtId="2" fontId="1" fillId="8" borderId="1" xfId="0" applyNumberFormat="1" applyFont="1" applyFill="1" applyBorder="1" applyAlignment="1">
      <alignment horizontal="left" indent="1"/>
    </xf>
    <xf numFmtId="2" fontId="3" fillId="8" borderId="1" xfId="0" applyNumberFormat="1" applyFont="1" applyFill="1" applyBorder="1" applyAlignment="1">
      <alignment horizontal="left" indent="3"/>
    </xf>
    <xf numFmtId="2" fontId="11" fillId="3" borderId="1" xfId="0" applyNumberFormat="1" applyFont="1" applyFill="1" applyBorder="1"/>
    <xf numFmtId="2" fontId="11" fillId="9" borderId="1" xfId="0" applyNumberFormat="1" applyFont="1" applyFill="1" applyBorder="1"/>
    <xf numFmtId="2" fontId="2" fillId="9" borderId="1" xfId="0" applyNumberFormat="1" applyFont="1" applyFill="1" applyBorder="1"/>
    <xf numFmtId="2" fontId="2" fillId="9" borderId="0" xfId="0" applyNumberFormat="1" applyFont="1" applyFill="1"/>
    <xf numFmtId="2" fontId="3" fillId="9" borderId="1" xfId="0" applyNumberFormat="1" applyFont="1" applyFill="1" applyBorder="1"/>
    <xf numFmtId="2" fontId="3" fillId="9" borderId="0" xfId="0" applyNumberFormat="1" applyFont="1" applyFill="1"/>
    <xf numFmtId="2" fontId="2" fillId="0" borderId="1" xfId="0" applyNumberFormat="1" applyFont="1" applyBorder="1" applyAlignment="1">
      <alignment horizontal="left" indent="3"/>
    </xf>
    <xf numFmtId="2" fontId="15" fillId="0" borderId="1" xfId="0" applyNumberFormat="1" applyFont="1" applyBorder="1" applyAlignment="1">
      <alignment horizontal="left" indent="1"/>
    </xf>
    <xf numFmtId="2" fontId="9" fillId="0" borderId="1" xfId="0" applyNumberFormat="1" applyFont="1" applyBorder="1" applyAlignment="1">
      <alignment horizontal="center" wrapText="1"/>
    </xf>
    <xf numFmtId="164" fontId="2" fillId="5" borderId="1" xfId="0" applyNumberFormat="1" applyFont="1" applyFill="1" applyBorder="1"/>
    <xf numFmtId="164" fontId="2" fillId="0" borderId="1" xfId="0" applyNumberFormat="1" applyFont="1" applyBorder="1"/>
    <xf numFmtId="164" fontId="2" fillId="7" borderId="1" xfId="0" applyNumberFormat="1" applyFont="1" applyFill="1" applyBorder="1"/>
    <xf numFmtId="164" fontId="3" fillId="5" borderId="1" xfId="0" applyNumberFormat="1" applyFont="1" applyFill="1" applyBorder="1"/>
    <xf numFmtId="164" fontId="2" fillId="8" borderId="1" xfId="0" applyNumberFormat="1" applyFont="1" applyFill="1" applyBorder="1"/>
    <xf numFmtId="164" fontId="3" fillId="8" borderId="1" xfId="0" applyNumberFormat="1" applyFont="1" applyFill="1" applyBorder="1"/>
    <xf numFmtId="164" fontId="3" fillId="9" borderId="1" xfId="0" applyNumberFormat="1" applyFont="1" applyFill="1" applyBorder="1"/>
    <xf numFmtId="164" fontId="2" fillId="3" borderId="1" xfId="0" applyNumberFormat="1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2" fontId="2" fillId="0" borderId="1" xfId="0" applyNumberFormat="1" applyFont="1" applyBorder="1" applyAlignment="1">
      <alignment wrapText="1"/>
    </xf>
    <xf numFmtId="9" fontId="2" fillId="0" borderId="1" xfId="27" applyFont="1" applyBorder="1"/>
    <xf numFmtId="2" fontId="0" fillId="0" borderId="0" xfId="0" applyNumberFormat="1"/>
    <xf numFmtId="9" fontId="2" fillId="7" borderId="1" xfId="27" applyFont="1" applyFill="1" applyBorder="1"/>
    <xf numFmtId="9" fontId="3" fillId="8" borderId="1" xfId="27" applyFont="1" applyFill="1" applyBorder="1"/>
    <xf numFmtId="9" fontId="3" fillId="5" borderId="1" xfId="27" applyFont="1" applyFill="1" applyBorder="1"/>
    <xf numFmtId="9" fontId="19" fillId="10" borderId="1" xfId="0" applyNumberFormat="1" applyFont="1" applyFill="1" applyBorder="1"/>
    <xf numFmtId="9" fontId="3" fillId="3" borderId="1" xfId="27" applyFont="1" applyFill="1" applyBorder="1"/>
    <xf numFmtId="9" fontId="3" fillId="9" borderId="1" xfId="27" applyFont="1" applyFill="1" applyBorder="1"/>
    <xf numFmtId="0" fontId="0" fillId="6" borderId="0" xfId="0" applyFill="1"/>
    <xf numFmtId="4" fontId="0" fillId="6" borderId="0" xfId="0" applyNumberFormat="1" applyFill="1"/>
    <xf numFmtId="8" fontId="0" fillId="6" borderId="0" xfId="0" applyNumberFormat="1" applyFill="1"/>
    <xf numFmtId="8" fontId="0" fillId="7" borderId="0" xfId="0" applyNumberFormat="1" applyFill="1"/>
    <xf numFmtId="0" fontId="13" fillId="4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6" fillId="0" borderId="0" xfId="42"/>
    <xf numFmtId="0" fontId="21" fillId="4" borderId="1" xfId="0" applyFont="1" applyFill="1" applyBorder="1"/>
    <xf numFmtId="10" fontId="21" fillId="4" borderId="1" xfId="0" applyNumberFormat="1" applyFont="1" applyFill="1" applyBorder="1"/>
    <xf numFmtId="0" fontId="25" fillId="4" borderId="1" xfId="0" applyFont="1" applyFill="1" applyBorder="1"/>
    <xf numFmtId="0" fontId="21" fillId="0" borderId="0" xfId="0" applyFont="1" applyAlignment="1">
      <alignment horizontal="center" vertical="center" wrapText="1"/>
    </xf>
    <xf numFmtId="2" fontId="0" fillId="0" borderId="4" xfId="0" applyNumberFormat="1" applyBorder="1" applyAlignment="1">
      <alignment horizontal="left" indent="1"/>
    </xf>
    <xf numFmtId="2" fontId="0" fillId="0" borderId="2" xfId="0" applyNumberFormat="1" applyBorder="1" applyAlignment="1">
      <alignment horizontal="left" indent="1"/>
    </xf>
    <xf numFmtId="2" fontId="0" fillId="0" borderId="0" xfId="0" applyNumberFormat="1" applyAlignment="1">
      <alignment horizontal="left" indent="3"/>
    </xf>
    <xf numFmtId="2" fontId="2" fillId="0" borderId="2" xfId="0" applyNumberFormat="1" applyFont="1" applyBorder="1" applyAlignment="1">
      <alignment horizontal="right" vertical="center"/>
    </xf>
    <xf numFmtId="166" fontId="2" fillId="0" borderId="1" xfId="0" applyNumberFormat="1" applyFont="1" applyBorder="1"/>
    <xf numFmtId="166" fontId="2" fillId="11" borderId="1" xfId="0" applyNumberFormat="1" applyFont="1" applyFill="1" applyBorder="1"/>
    <xf numFmtId="166" fontId="3" fillId="5" borderId="1" xfId="0" applyNumberFormat="1" applyFont="1" applyFill="1" applyBorder="1"/>
    <xf numFmtId="166" fontId="2" fillId="5" borderId="1" xfId="0" applyNumberFormat="1" applyFont="1" applyFill="1" applyBorder="1"/>
    <xf numFmtId="166" fontId="2" fillId="8" borderId="1" xfId="0" applyNumberFormat="1" applyFont="1" applyFill="1" applyBorder="1"/>
    <xf numFmtId="166" fontId="3" fillId="8" borderId="1" xfId="0" applyNumberFormat="1" applyFont="1" applyFill="1" applyBorder="1"/>
    <xf numFmtId="166" fontId="3" fillId="9" borderId="1" xfId="0" applyNumberFormat="1" applyFont="1" applyFill="1" applyBorder="1"/>
    <xf numFmtId="166" fontId="2" fillId="3" borderId="1" xfId="0" applyNumberFormat="1" applyFont="1" applyFill="1" applyBorder="1"/>
    <xf numFmtId="166" fontId="3" fillId="0" borderId="1" xfId="0" applyNumberFormat="1" applyFont="1" applyBorder="1"/>
    <xf numFmtId="166" fontId="3" fillId="3" borderId="1" xfId="0" applyNumberFormat="1" applyFont="1" applyFill="1" applyBorder="1"/>
    <xf numFmtId="166" fontId="2" fillId="0" borderId="0" xfId="0" applyNumberFormat="1" applyFont="1"/>
    <xf numFmtId="166" fontId="12" fillId="0" borderId="0" xfId="0" applyNumberFormat="1" applyFont="1"/>
    <xf numFmtId="44" fontId="3" fillId="8" borderId="1" xfId="50" applyFont="1" applyFill="1" applyBorder="1"/>
    <xf numFmtId="44" fontId="3" fillId="5" borderId="1" xfId="50" applyFont="1" applyFill="1" applyBorder="1" applyAlignment="1">
      <alignment horizontal="left"/>
    </xf>
    <xf numFmtId="44" fontId="2" fillId="5" borderId="1" xfId="50" applyFont="1" applyFill="1" applyBorder="1"/>
    <xf numFmtId="44" fontId="2" fillId="0" borderId="1" xfId="50" applyFont="1" applyBorder="1" applyAlignment="1">
      <alignment horizontal="left" indent="1"/>
    </xf>
    <xf numFmtId="44" fontId="2" fillId="0" borderId="1" xfId="50" applyFont="1" applyBorder="1"/>
    <xf numFmtId="44" fontId="2" fillId="0" borderId="1" xfId="50" applyFont="1" applyFill="1" applyBorder="1"/>
    <xf numFmtId="44" fontId="3" fillId="8" borderId="1" xfId="50" applyFont="1" applyFill="1" applyBorder="1" applyAlignment="1">
      <alignment horizontal="left" indent="1"/>
    </xf>
    <xf numFmtId="44" fontId="2" fillId="8" borderId="1" xfId="50" applyFont="1" applyFill="1" applyBorder="1"/>
    <xf numFmtId="44" fontId="3" fillId="8" borderId="1" xfId="50" applyFont="1" applyFill="1" applyBorder="1" applyAlignment="1">
      <alignment horizontal="left" indent="2"/>
    </xf>
    <xf numFmtId="44" fontId="0" fillId="0" borderId="1" xfId="50" applyFont="1" applyFill="1" applyBorder="1" applyAlignment="1">
      <alignment horizontal="left" indent="4"/>
    </xf>
    <xf numFmtId="44" fontId="1" fillId="8" borderId="1" xfId="50" applyFont="1" applyFill="1" applyBorder="1" applyAlignment="1">
      <alignment horizontal="left" indent="4"/>
    </xf>
    <xf numFmtId="44" fontId="0" fillId="0" borderId="1" xfId="50" applyFont="1" applyFill="1" applyBorder="1" applyAlignment="1">
      <alignment horizontal="left" indent="6"/>
    </xf>
    <xf numFmtId="44" fontId="0" fillId="0" borderId="1" xfId="50" applyFont="1" applyFill="1" applyBorder="1" applyAlignment="1">
      <alignment horizontal="left" indent="2"/>
    </xf>
    <xf numFmtId="44" fontId="0" fillId="0" borderId="1" xfId="50" applyFont="1" applyFill="1" applyBorder="1" applyAlignment="1">
      <alignment horizontal="left" indent="1"/>
    </xf>
    <xf numFmtId="44" fontId="2" fillId="0" borderId="3" xfId="50" applyFont="1" applyFill="1" applyBorder="1"/>
    <xf numFmtId="44" fontId="3" fillId="5" borderId="1" xfId="50" applyFont="1" applyFill="1" applyBorder="1"/>
    <xf numFmtId="44" fontId="8" fillId="0" borderId="1" xfId="50" applyFont="1" applyBorder="1"/>
    <xf numFmtId="2" fontId="2" fillId="0" borderId="5" xfId="0" applyNumberFormat="1" applyFont="1" applyBorder="1"/>
    <xf numFmtId="0" fontId="25" fillId="0" borderId="1" xfId="0" applyFont="1" applyBorder="1" applyAlignment="1">
      <alignment horizontal="center"/>
    </xf>
    <xf numFmtId="0" fontId="24" fillId="0" borderId="1" xfId="0" applyFont="1" applyBorder="1"/>
    <xf numFmtId="2" fontId="27" fillId="0" borderId="1" xfId="0" applyNumberFormat="1" applyFont="1" applyBorder="1"/>
    <xf numFmtId="2" fontId="21" fillId="11" borderId="1" xfId="0" applyNumberFormat="1" applyFont="1" applyFill="1" applyBorder="1"/>
    <xf numFmtId="2" fontId="21" fillId="0" borderId="1" xfId="0" applyNumberFormat="1" applyFont="1" applyBorder="1"/>
    <xf numFmtId="165" fontId="21" fillId="0" borderId="1" xfId="0" applyNumberFormat="1" applyFont="1" applyBorder="1"/>
    <xf numFmtId="0" fontId="26" fillId="7" borderId="1" xfId="0" applyFont="1" applyFill="1" applyBorder="1"/>
    <xf numFmtId="0" fontId="21" fillId="7" borderId="1" xfId="0" applyFont="1" applyFill="1" applyBorder="1"/>
    <xf numFmtId="165" fontId="21" fillId="7" borderId="1" xfId="0" applyNumberFormat="1" applyFont="1" applyFill="1" applyBorder="1"/>
    <xf numFmtId="0" fontId="21" fillId="0" borderId="1" xfId="0" applyFont="1" applyBorder="1"/>
    <xf numFmtId="0" fontId="27" fillId="0" borderId="1" xfId="0" applyFont="1" applyBorder="1"/>
    <xf numFmtId="0" fontId="21" fillId="11" borderId="1" xfId="0" applyFont="1" applyFill="1" applyBorder="1"/>
    <xf numFmtId="4" fontId="25" fillId="0" borderId="1" xfId="0" applyNumberFormat="1" applyFont="1" applyBorder="1"/>
    <xf numFmtId="4" fontId="25" fillId="11" borderId="1" xfId="0" applyNumberFormat="1" applyFont="1" applyFill="1" applyBorder="1"/>
    <xf numFmtId="44" fontId="2" fillId="0" borderId="0" xfId="50" applyFont="1" applyFill="1"/>
    <xf numFmtId="44" fontId="2" fillId="0" borderId="0" xfId="50" applyFont="1"/>
    <xf numFmtId="44" fontId="3" fillId="9" borderId="1" xfId="50" applyFont="1" applyFill="1" applyBorder="1"/>
    <xf numFmtId="44" fontId="2" fillId="3" borderId="1" xfId="50" applyFont="1" applyFill="1" applyBorder="1"/>
    <xf numFmtId="44" fontId="3" fillId="0" borderId="1" xfId="50" applyFont="1" applyFill="1" applyBorder="1"/>
    <xf numFmtId="44" fontId="3" fillId="3" borderId="1" xfId="50" applyFont="1" applyFill="1" applyBorder="1"/>
    <xf numFmtId="44" fontId="2" fillId="4" borderId="0" xfId="50" applyFont="1" applyFill="1"/>
    <xf numFmtId="44" fontId="2" fillId="9" borderId="1" xfId="50" applyFont="1" applyFill="1" applyBorder="1"/>
    <xf numFmtId="44" fontId="1" fillId="0" borderId="1" xfId="50" applyFont="1" applyFill="1" applyBorder="1"/>
    <xf numFmtId="44" fontId="0" fillId="0" borderId="0" xfId="50" applyFont="1" applyFill="1"/>
    <xf numFmtId="44" fontId="1" fillId="0" borderId="0" xfId="50" applyFont="1" applyFill="1" applyAlignment="1">
      <alignment horizontal="center"/>
    </xf>
    <xf numFmtId="44" fontId="1" fillId="0" borderId="0" xfId="50" applyFont="1" applyFill="1"/>
    <xf numFmtId="44" fontId="0" fillId="0" borderId="1" xfId="50" applyFont="1" applyFill="1" applyBorder="1"/>
    <xf numFmtId="44" fontId="1" fillId="0" borderId="1" xfId="50" applyFont="1" applyBorder="1"/>
    <xf numFmtId="44" fontId="0" fillId="0" borderId="1" xfId="50" applyFont="1" applyBorder="1"/>
    <xf numFmtId="44" fontId="0" fillId="0" borderId="0" xfId="50" applyFont="1"/>
    <xf numFmtId="6" fontId="1" fillId="0" borderId="1" xfId="0" applyNumberFormat="1" applyFont="1" applyBorder="1"/>
    <xf numFmtId="0" fontId="0" fillId="0" borderId="5" xfId="0" applyBorder="1"/>
    <xf numFmtId="0" fontId="0" fillId="12" borderId="5" xfId="0" applyFill="1" applyBorder="1"/>
    <xf numFmtId="0" fontId="1" fillId="13" borderId="6" xfId="0" applyFont="1" applyFill="1" applyBorder="1"/>
    <xf numFmtId="6" fontId="1" fillId="13" borderId="6" xfId="0" applyNumberFormat="1" applyFont="1" applyFill="1" applyBorder="1"/>
    <xf numFmtId="0" fontId="0" fillId="13" borderId="6" xfId="0" applyFill="1" applyBorder="1"/>
    <xf numFmtId="6" fontId="0" fillId="13" borderId="6" xfId="0" applyNumberFormat="1" applyFill="1" applyBorder="1"/>
    <xf numFmtId="0" fontId="8" fillId="13" borderId="6" xfId="0" applyFont="1" applyFill="1" applyBorder="1" applyAlignment="1">
      <alignment horizontal="right" wrapText="1"/>
    </xf>
    <xf numFmtId="2" fontId="2" fillId="13" borderId="1" xfId="0" applyNumberFormat="1" applyFont="1" applyFill="1" applyBorder="1" applyAlignment="1">
      <alignment horizontal="left" indent="3"/>
    </xf>
    <xf numFmtId="2" fontId="2" fillId="0" borderId="0" xfId="0" applyNumberFormat="1" applyFont="1" applyAlignment="1">
      <alignment horizontal="right"/>
    </xf>
    <xf numFmtId="44" fontId="2" fillId="0" borderId="0" xfId="50" applyFont="1" applyFill="1" applyAlignment="1">
      <alignment horizontal="right"/>
    </xf>
    <xf numFmtId="44" fontId="21" fillId="0" borderId="0" xfId="50" applyFont="1"/>
    <xf numFmtId="44" fontId="2" fillId="14" borderId="1" xfId="50" applyFont="1" applyFill="1" applyBorder="1"/>
    <xf numFmtId="44" fontId="12" fillId="0" borderId="0" xfId="50" applyFont="1" applyAlignment="1">
      <alignment horizontal="right"/>
    </xf>
    <xf numFmtId="166" fontId="2" fillId="13" borderId="1" xfId="0" applyNumberFormat="1" applyFont="1" applyFill="1" applyBorder="1"/>
    <xf numFmtId="44" fontId="2" fillId="13" borderId="1" xfId="50" applyFont="1" applyFill="1" applyBorder="1"/>
    <xf numFmtId="44" fontId="9" fillId="0" borderId="1" xfId="50" applyFont="1" applyBorder="1" applyAlignment="1">
      <alignment horizontal="center"/>
    </xf>
    <xf numFmtId="166" fontId="2" fillId="0" borderId="7" xfId="0" applyNumberFormat="1" applyFont="1" applyBorder="1"/>
    <xf numFmtId="44" fontId="2" fillId="0" borderId="0" xfId="50" applyFont="1" applyFill="1" applyBorder="1"/>
    <xf numFmtId="44" fontId="2" fillId="0" borderId="0" xfId="50" applyFont="1" applyBorder="1"/>
    <xf numFmtId="2" fontId="2" fillId="0" borderId="8" xfId="0" applyNumberFormat="1" applyFont="1" applyBorder="1"/>
    <xf numFmtId="44" fontId="2" fillId="0" borderId="7" xfId="50" applyFont="1" applyBorder="1"/>
    <xf numFmtId="44" fontId="2" fillId="9" borderId="7" xfId="50" applyFont="1" applyFill="1" applyBorder="1"/>
    <xf numFmtId="44" fontId="2" fillId="5" borderId="7" xfId="50" applyFont="1" applyFill="1" applyBorder="1"/>
    <xf numFmtId="44" fontId="3" fillId="5" borderId="7" xfId="50" applyFont="1" applyFill="1" applyBorder="1"/>
    <xf numFmtId="44" fontId="2" fillId="0" borderId="7" xfId="50" applyFont="1" applyFill="1" applyBorder="1"/>
    <xf numFmtId="44" fontId="2" fillId="8" borderId="7" xfId="50" applyFont="1" applyFill="1" applyBorder="1"/>
    <xf numFmtId="44" fontId="3" fillId="8" borderId="7" xfId="50" applyFont="1" applyFill="1" applyBorder="1"/>
    <xf numFmtId="44" fontId="3" fillId="9" borderId="7" xfId="50" applyFont="1" applyFill="1" applyBorder="1"/>
    <xf numFmtId="44" fontId="2" fillId="3" borderId="7" xfId="50" applyFont="1" applyFill="1" applyBorder="1"/>
    <xf numFmtId="44" fontId="3" fillId="0" borderId="7" xfId="50" applyFont="1" applyFill="1" applyBorder="1"/>
    <xf numFmtId="44" fontId="3" fillId="3" borderId="7" xfId="50" applyFont="1" applyFill="1" applyBorder="1"/>
    <xf numFmtId="2" fontId="2" fillId="13" borderId="0" xfId="0" applyNumberFormat="1" applyFont="1" applyFill="1"/>
    <xf numFmtId="44" fontId="2" fillId="13" borderId="7" xfId="50" applyFont="1" applyFill="1" applyBorder="1"/>
    <xf numFmtId="2" fontId="0" fillId="13" borderId="1" xfId="0" applyNumberFormat="1" applyFill="1" applyBorder="1" applyAlignment="1">
      <alignment horizontal="left" indent="1"/>
    </xf>
    <xf numFmtId="44" fontId="2" fillId="13" borderId="0" xfId="50" applyFont="1" applyFill="1"/>
    <xf numFmtId="44" fontId="2" fillId="0" borderId="0" xfId="50" applyFont="1" applyAlignment="1">
      <alignment horizontal="right"/>
    </xf>
    <xf numFmtId="44" fontId="0" fillId="15" borderId="1" xfId="50" applyFont="1" applyFill="1" applyBorder="1"/>
    <xf numFmtId="44" fontId="2" fillId="15" borderId="1" xfId="50" applyFont="1" applyFill="1" applyBorder="1"/>
    <xf numFmtId="16" fontId="9" fillId="0" borderId="1" xfId="50" applyNumberFormat="1" applyFont="1" applyBorder="1" applyAlignment="1">
      <alignment horizontal="center"/>
    </xf>
    <xf numFmtId="16" fontId="9" fillId="0" borderId="7" xfId="50" applyNumberFormat="1" applyFont="1" applyBorder="1" applyAlignment="1">
      <alignment horizontal="center"/>
    </xf>
    <xf numFmtId="44" fontId="0" fillId="0" borderId="0" xfId="50" applyFont="1" applyFill="1" applyBorder="1"/>
    <xf numFmtId="44" fontId="2" fillId="0" borderId="0" xfId="50" applyFont="1" applyFill="1" applyAlignment="1">
      <alignment horizontal="center"/>
    </xf>
    <xf numFmtId="44" fontId="2" fillId="9" borderId="0" xfId="50" applyFont="1" applyFill="1"/>
    <xf numFmtId="44" fontId="2" fillId="7" borderId="0" xfId="50" applyFont="1" applyFill="1"/>
    <xf numFmtId="44" fontId="3" fillId="0" borderId="0" xfId="50" applyFont="1" applyFill="1"/>
    <xf numFmtId="44" fontId="2" fillId="8" borderId="0" xfId="50" applyFont="1" applyFill="1"/>
    <xf numFmtId="44" fontId="3" fillId="8" borderId="0" xfId="50" applyFont="1" applyFill="1"/>
    <xf numFmtId="44" fontId="3" fillId="9" borderId="0" xfId="50" applyFont="1" applyFill="1"/>
    <xf numFmtId="2" fontId="28" fillId="0" borderId="1" xfId="0" applyNumberFormat="1" applyFont="1" applyBorder="1" applyAlignment="1">
      <alignment horizontal="left" indent="4"/>
    </xf>
    <xf numFmtId="2" fontId="2" fillId="13" borderId="1" xfId="0" applyNumberFormat="1" applyFont="1" applyFill="1" applyBorder="1" applyAlignment="1">
      <alignment horizontal="left" indent="1"/>
    </xf>
    <xf numFmtId="2" fontId="28" fillId="13" borderId="1" xfId="0" applyNumberFormat="1" applyFont="1" applyFill="1" applyBorder="1" applyAlignment="1">
      <alignment horizontal="left" indent="4"/>
    </xf>
    <xf numFmtId="44" fontId="2" fillId="0" borderId="0" xfId="50" applyFont="1" applyFill="1" applyBorder="1" applyAlignment="1">
      <alignment horizontal="right"/>
    </xf>
    <xf numFmtId="2" fontId="12" fillId="0" borderId="0" xfId="0" applyNumberFormat="1" applyFont="1" applyAlignment="1">
      <alignment horizontal="right"/>
    </xf>
    <xf numFmtId="2" fontId="28" fillId="11" borderId="1" xfId="0" applyNumberFormat="1" applyFont="1" applyFill="1" applyBorder="1" applyAlignment="1">
      <alignment horizontal="left" indent="1"/>
    </xf>
    <xf numFmtId="44" fontId="28" fillId="11" borderId="1" xfId="50" applyFont="1" applyFill="1" applyBorder="1"/>
    <xf numFmtId="166" fontId="2" fillId="0" borderId="0" xfId="0" applyNumberFormat="1" applyFont="1" applyAlignment="1">
      <alignment horizontal="right"/>
    </xf>
    <xf numFmtId="44" fontId="2" fillId="0" borderId="5" xfId="50" applyFont="1" applyBorder="1"/>
    <xf numFmtId="16" fontId="9" fillId="0" borderId="5" xfId="50" applyNumberFormat="1" applyFont="1" applyBorder="1" applyAlignment="1">
      <alignment horizontal="center"/>
    </xf>
    <xf numFmtId="44" fontId="2" fillId="9" borderId="5" xfId="50" applyFont="1" applyFill="1" applyBorder="1"/>
    <xf numFmtId="44" fontId="2" fillId="5" borderId="5" xfId="50" applyFont="1" applyFill="1" applyBorder="1"/>
    <xf numFmtId="44" fontId="2" fillId="13" borderId="5" xfId="50" applyFont="1" applyFill="1" applyBorder="1"/>
    <xf numFmtId="44" fontId="3" fillId="5" borderId="5" xfId="50" applyFont="1" applyFill="1" applyBorder="1"/>
    <xf numFmtId="44" fontId="2" fillId="0" borderId="5" xfId="50" applyFont="1" applyFill="1" applyBorder="1"/>
    <xf numFmtId="44" fontId="2" fillId="8" borderId="5" xfId="50" applyFont="1" applyFill="1" applyBorder="1"/>
    <xf numFmtId="44" fontId="3" fillId="8" borderId="5" xfId="50" applyFont="1" applyFill="1" applyBorder="1"/>
    <xf numFmtId="44" fontId="3" fillId="9" borderId="5" xfId="50" applyFont="1" applyFill="1" applyBorder="1"/>
    <xf numFmtId="44" fontId="2" fillId="3" borderId="5" xfId="50" applyFont="1" applyFill="1" applyBorder="1"/>
    <xf numFmtId="44" fontId="3" fillId="0" borderId="5" xfId="50" applyFont="1" applyFill="1" applyBorder="1"/>
    <xf numFmtId="44" fontId="3" fillId="3" borderId="5" xfId="50" applyFont="1" applyFill="1" applyBorder="1"/>
    <xf numFmtId="44" fontId="2" fillId="0" borderId="9" xfId="50" applyFont="1" applyBorder="1"/>
    <xf numFmtId="16" fontId="9" fillId="0" borderId="9" xfId="50" applyNumberFormat="1" applyFont="1" applyBorder="1" applyAlignment="1">
      <alignment horizontal="center"/>
    </xf>
    <xf numFmtId="44" fontId="2" fillId="9" borderId="9" xfId="50" applyFont="1" applyFill="1" applyBorder="1"/>
    <xf numFmtId="44" fontId="2" fillId="5" borderId="9" xfId="50" applyFont="1" applyFill="1" applyBorder="1"/>
    <xf numFmtId="44" fontId="2" fillId="13" borderId="9" xfId="50" applyFont="1" applyFill="1" applyBorder="1"/>
    <xf numFmtId="44" fontId="3" fillId="5" borderId="9" xfId="50" applyFont="1" applyFill="1" applyBorder="1"/>
    <xf numFmtId="44" fontId="2" fillId="0" borderId="9" xfId="50" applyFont="1" applyFill="1" applyBorder="1"/>
    <xf numFmtId="44" fontId="2" fillId="8" borderId="9" xfId="50" applyFont="1" applyFill="1" applyBorder="1"/>
    <xf numFmtId="44" fontId="3" fillId="8" borderId="9" xfId="50" applyFont="1" applyFill="1" applyBorder="1"/>
    <xf numFmtId="44" fontId="3" fillId="9" borderId="9" xfId="50" applyFont="1" applyFill="1" applyBorder="1"/>
    <xf numFmtId="44" fontId="2" fillId="3" borderId="9" xfId="50" applyFont="1" applyFill="1" applyBorder="1"/>
    <xf numFmtId="44" fontId="3" fillId="0" borderId="9" xfId="50" applyFont="1" applyFill="1" applyBorder="1"/>
    <xf numFmtId="44" fontId="2" fillId="0" borderId="10" xfId="50" applyFont="1" applyFill="1" applyBorder="1"/>
    <xf numFmtId="44" fontId="3" fillId="3" borderId="9" xfId="50" applyFont="1" applyFill="1" applyBorder="1"/>
    <xf numFmtId="2" fontId="28" fillId="0" borderId="1" xfId="0" applyNumberFormat="1" applyFont="1" applyBorder="1" applyAlignment="1">
      <alignment horizontal="left" indent="1"/>
    </xf>
    <xf numFmtId="44" fontId="2" fillId="0" borderId="11" xfId="50" applyFont="1" applyFill="1" applyBorder="1"/>
    <xf numFmtId="44" fontId="2" fillId="0" borderId="8" xfId="50" applyFont="1" applyFill="1" applyBorder="1"/>
    <xf numFmtId="2" fontId="0" fillId="1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3" fillId="0" borderId="1" xfId="0" applyNumberFormat="1" applyFont="1" applyBorder="1" applyAlignment="1">
      <alignment horizontal="left" indent="1"/>
    </xf>
    <xf numFmtId="2" fontId="12" fillId="0" borderId="1" xfId="0" applyNumberFormat="1" applyFont="1" applyBorder="1" applyAlignment="1">
      <alignment horizontal="left" indent="1"/>
    </xf>
    <xf numFmtId="44" fontId="28" fillId="0" borderId="1" xfId="50" applyFont="1" applyFill="1" applyBorder="1"/>
    <xf numFmtId="44" fontId="28" fillId="0" borderId="9" xfId="50" applyFont="1" applyFill="1" applyBorder="1"/>
    <xf numFmtId="2" fontId="28" fillId="0" borderId="1" xfId="0" applyNumberFormat="1" applyFont="1" applyBorder="1"/>
    <xf numFmtId="8" fontId="21" fillId="0" borderId="0" xfId="0" applyNumberFormat="1" applyFont="1" applyAlignment="1">
      <alignment horizontal="right" wrapText="1"/>
    </xf>
    <xf numFmtId="2" fontId="2" fillId="4" borderId="0" xfId="0" applyNumberFormat="1" applyFont="1" applyFill="1"/>
    <xf numFmtId="2" fontId="28" fillId="4" borderId="1" xfId="0" applyNumberFormat="1" applyFont="1" applyFill="1" applyBorder="1" applyAlignment="1">
      <alignment horizontal="left" indent="1"/>
    </xf>
    <xf numFmtId="2" fontId="2" fillId="16" borderId="1" xfId="0" applyNumberFormat="1" applyFont="1" applyFill="1" applyBorder="1" applyAlignment="1">
      <alignment horizontal="left" indent="3"/>
    </xf>
    <xf numFmtId="44" fontId="0" fillId="4" borderId="1" xfId="50" applyFont="1" applyFill="1" applyBorder="1" applyAlignment="1">
      <alignment horizontal="left" indent="6"/>
    </xf>
    <xf numFmtId="2" fontId="2" fillId="4" borderId="1" xfId="0" applyNumberFormat="1" applyFont="1" applyFill="1" applyBorder="1" applyAlignment="1">
      <alignment horizontal="left" indent="5"/>
    </xf>
    <xf numFmtId="2" fontId="2" fillId="4" borderId="1" xfId="0" applyNumberFormat="1" applyFont="1" applyFill="1" applyBorder="1" applyAlignment="1">
      <alignment horizontal="left" indent="3"/>
    </xf>
    <xf numFmtId="2" fontId="28" fillId="16" borderId="1" xfId="0" applyNumberFormat="1" applyFont="1" applyFill="1" applyBorder="1" applyAlignment="1">
      <alignment horizontal="left" indent="1"/>
    </xf>
    <xf numFmtId="44" fontId="28" fillId="16" borderId="1" xfId="50" applyFont="1" applyFill="1" applyBorder="1"/>
    <xf numFmtId="2" fontId="2" fillId="16" borderId="0" xfId="0" applyNumberFormat="1" applyFont="1" applyFill="1"/>
    <xf numFmtId="2" fontId="8" fillId="4" borderId="1" xfId="0" applyNumberFormat="1" applyFont="1" applyFill="1" applyBorder="1" applyAlignment="1">
      <alignment horizontal="left" indent="1"/>
    </xf>
    <xf numFmtId="2" fontId="2" fillId="16" borderId="1" xfId="0" applyNumberFormat="1" applyFont="1" applyFill="1" applyBorder="1" applyAlignment="1">
      <alignment horizontal="left" indent="1"/>
    </xf>
    <xf numFmtId="44" fontId="2" fillId="16" borderId="1" xfId="50" applyFont="1" applyFill="1" applyBorder="1"/>
    <xf numFmtId="2" fontId="8" fillId="16" borderId="1" xfId="0" applyNumberFormat="1" applyFont="1" applyFill="1" applyBorder="1" applyAlignment="1">
      <alignment horizontal="left" indent="1"/>
    </xf>
    <xf numFmtId="2" fontId="0" fillId="16" borderId="1" xfId="0" applyNumberFormat="1" applyFill="1" applyBorder="1" applyAlignment="1">
      <alignment horizontal="left" indent="1"/>
    </xf>
    <xf numFmtId="2" fontId="13" fillId="16" borderId="1" xfId="0" applyNumberFormat="1" applyFont="1" applyFill="1" applyBorder="1" applyAlignment="1">
      <alignment horizontal="left" indent="1"/>
    </xf>
    <xf numFmtId="2" fontId="15" fillId="4" borderId="1" xfId="0" applyNumberFormat="1" applyFont="1" applyFill="1" applyBorder="1" applyAlignment="1">
      <alignment horizontal="left" indent="1"/>
    </xf>
    <xf numFmtId="2" fontId="0" fillId="4" borderId="1" xfId="0" applyNumberFormat="1" applyFill="1" applyBorder="1" applyAlignment="1">
      <alignment horizontal="left" indent="3"/>
    </xf>
    <xf numFmtId="2" fontId="0" fillId="16" borderId="1" xfId="0" applyNumberFormat="1" applyFill="1" applyBorder="1" applyAlignment="1">
      <alignment horizontal="left" indent="3"/>
    </xf>
    <xf numFmtId="2" fontId="29" fillId="0" borderId="0" xfId="0" applyNumberFormat="1" applyFont="1"/>
    <xf numFmtId="2" fontId="29" fillId="0" borderId="0" xfId="0" applyNumberFormat="1" applyFont="1" applyAlignment="1">
      <alignment horizontal="center"/>
    </xf>
    <xf numFmtId="2" fontId="29" fillId="9" borderId="0" xfId="0" applyNumberFormat="1" applyFont="1" applyFill="1"/>
    <xf numFmtId="2" fontId="29" fillId="7" borderId="0" xfId="0" applyNumberFormat="1" applyFont="1" applyFill="1"/>
    <xf numFmtId="2" fontId="30" fillId="0" borderId="0" xfId="0" applyNumberFormat="1" applyFont="1"/>
    <xf numFmtId="2" fontId="29" fillId="8" borderId="0" xfId="0" applyNumberFormat="1" applyFont="1" applyFill="1"/>
    <xf numFmtId="2" fontId="30" fillId="8" borderId="0" xfId="0" applyNumberFormat="1" applyFont="1" applyFill="1"/>
    <xf numFmtId="2" fontId="30" fillId="9" borderId="0" xfId="0" applyNumberFormat="1" applyFont="1" applyFill="1"/>
    <xf numFmtId="2" fontId="30" fillId="0" borderId="1" xfId="0" applyNumberFormat="1" applyFont="1" applyBorder="1"/>
    <xf numFmtId="2" fontId="29" fillId="0" borderId="1" xfId="0" applyNumberFormat="1" applyFont="1" applyBorder="1"/>
    <xf numFmtId="2" fontId="29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" fontId="31" fillId="0" borderId="1" xfId="50" applyNumberFormat="1" applyFont="1" applyBorder="1" applyAlignment="1">
      <alignment horizontal="center"/>
    </xf>
    <xf numFmtId="16" fontId="31" fillId="0" borderId="7" xfId="5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32" fillId="9" borderId="1" xfId="0" applyNumberFormat="1" applyFont="1" applyFill="1" applyBorder="1"/>
    <xf numFmtId="2" fontId="29" fillId="9" borderId="1" xfId="0" applyNumberFormat="1" applyFont="1" applyFill="1" applyBorder="1"/>
    <xf numFmtId="2" fontId="30" fillId="5" borderId="1" xfId="0" applyNumberFormat="1" applyFont="1" applyFill="1" applyBorder="1" applyAlignment="1">
      <alignment horizontal="left"/>
    </xf>
    <xf numFmtId="2" fontId="29" fillId="5" borderId="1" xfId="0" applyNumberFormat="1" applyFont="1" applyFill="1" applyBorder="1"/>
    <xf numFmtId="2" fontId="29" fillId="4" borderId="1" xfId="0" applyNumberFormat="1" applyFont="1" applyFill="1" applyBorder="1" applyAlignment="1">
      <alignment horizontal="left" indent="1"/>
    </xf>
    <xf numFmtId="2" fontId="29" fillId="0" borderId="1" xfId="0" applyNumberFormat="1" applyFont="1" applyBorder="1" applyAlignment="1">
      <alignment horizontal="left" indent="1"/>
    </xf>
    <xf numFmtId="2" fontId="33" fillId="4" borderId="1" xfId="0" applyNumberFormat="1" applyFont="1" applyFill="1" applyBorder="1" applyAlignment="1">
      <alignment horizontal="left" indent="1"/>
    </xf>
    <xf numFmtId="2" fontId="33" fillId="0" borderId="1" xfId="0" applyNumberFormat="1" applyFont="1" applyBorder="1" applyAlignment="1">
      <alignment horizontal="left" indent="1"/>
    </xf>
    <xf numFmtId="2" fontId="33" fillId="0" borderId="1" xfId="0" applyNumberFormat="1" applyFont="1" applyBorder="1"/>
    <xf numFmtId="2" fontId="30" fillId="5" borderId="1" xfId="0" applyNumberFormat="1" applyFont="1" applyFill="1" applyBorder="1"/>
    <xf numFmtId="2" fontId="30" fillId="8" borderId="1" xfId="0" applyNumberFormat="1" applyFont="1" applyFill="1" applyBorder="1" applyAlignment="1">
      <alignment horizontal="left" indent="1"/>
    </xf>
    <xf numFmtId="2" fontId="29" fillId="8" borderId="1" xfId="0" applyNumberFormat="1" applyFont="1" applyFill="1" applyBorder="1"/>
    <xf numFmtId="2" fontId="30" fillId="8" borderId="1" xfId="0" applyNumberFormat="1" applyFont="1" applyFill="1" applyBorder="1" applyAlignment="1">
      <alignment horizontal="left" indent="3"/>
    </xf>
    <xf numFmtId="2" fontId="29" fillId="0" borderId="1" xfId="0" applyNumberFormat="1" applyFont="1" applyBorder="1" applyAlignment="1">
      <alignment horizontal="left" indent="5"/>
    </xf>
    <xf numFmtId="2" fontId="29" fillId="4" borderId="1" xfId="0" applyNumberFormat="1" applyFont="1" applyFill="1" applyBorder="1" applyAlignment="1">
      <alignment horizontal="left" indent="5"/>
    </xf>
    <xf numFmtId="2" fontId="30" fillId="8" borderId="1" xfId="0" applyNumberFormat="1" applyFont="1" applyFill="1" applyBorder="1"/>
    <xf numFmtId="2" fontId="30" fillId="9" borderId="1" xfId="0" applyNumberFormat="1" applyFont="1" applyFill="1" applyBorder="1"/>
    <xf numFmtId="2" fontId="32" fillId="3" borderId="1" xfId="0" applyNumberFormat="1" applyFont="1" applyFill="1" applyBorder="1"/>
    <xf numFmtId="2" fontId="29" fillId="3" borderId="1" xfId="0" applyNumberFormat="1" applyFont="1" applyFill="1" applyBorder="1"/>
    <xf numFmtId="2" fontId="30" fillId="0" borderId="1" xfId="0" applyNumberFormat="1" applyFont="1" applyBorder="1" applyAlignment="1">
      <alignment horizontal="left"/>
    </xf>
    <xf numFmtId="2" fontId="30" fillId="8" borderId="1" xfId="0" applyNumberFormat="1" applyFont="1" applyFill="1" applyBorder="1" applyAlignment="1">
      <alignment horizontal="left" indent="2"/>
    </xf>
    <xf numFmtId="2" fontId="29" fillId="0" borderId="1" xfId="0" applyNumberFormat="1" applyFont="1" applyBorder="1" applyAlignment="1">
      <alignment horizontal="left" indent="4"/>
    </xf>
    <xf numFmtId="2" fontId="29" fillId="0" borderId="3" xfId="0" applyNumberFormat="1" applyFont="1" applyBorder="1"/>
    <xf numFmtId="2" fontId="29" fillId="0" borderId="1" xfId="0" applyNumberFormat="1" applyFont="1" applyBorder="1" applyAlignment="1">
      <alignment horizontal="left" indent="3"/>
    </xf>
    <xf numFmtId="2" fontId="29" fillId="13" borderId="1" xfId="0" applyNumberFormat="1" applyFont="1" applyFill="1" applyBorder="1" applyAlignment="1">
      <alignment horizontal="left" indent="3"/>
    </xf>
    <xf numFmtId="2" fontId="29" fillId="4" borderId="1" xfId="0" applyNumberFormat="1" applyFont="1" applyFill="1" applyBorder="1" applyAlignment="1">
      <alignment horizontal="left" indent="3"/>
    </xf>
    <xf numFmtId="2" fontId="30" fillId="3" borderId="1" xfId="0" applyNumberFormat="1" applyFont="1" applyFill="1" applyBorder="1"/>
    <xf numFmtId="2" fontId="34" fillId="0" borderId="0" xfId="0" applyNumberFormat="1" applyFont="1" applyAlignment="1">
      <alignment horizontal="right"/>
    </xf>
    <xf numFmtId="44" fontId="29" fillId="4" borderId="0" xfId="50" applyFont="1" applyFill="1"/>
    <xf numFmtId="2" fontId="3" fillId="17" borderId="1" xfId="0" applyNumberFormat="1" applyFont="1" applyFill="1" applyBorder="1" applyAlignment="1">
      <alignment horizontal="left" indent="1"/>
    </xf>
    <xf numFmtId="166" fontId="2" fillId="17" borderId="1" xfId="0" applyNumberFormat="1" applyFont="1" applyFill="1" applyBorder="1"/>
    <xf numFmtId="2" fontId="2" fillId="17" borderId="0" xfId="0" applyNumberFormat="1" applyFont="1" applyFill="1"/>
    <xf numFmtId="2" fontId="3" fillId="17" borderId="1" xfId="0" applyNumberFormat="1" applyFont="1" applyFill="1" applyBorder="1" applyAlignment="1">
      <alignment horizontal="left" indent="2"/>
    </xf>
    <xf numFmtId="2" fontId="28" fillId="16" borderId="1" xfId="0" applyNumberFormat="1" applyFont="1" applyFill="1" applyBorder="1" applyAlignment="1">
      <alignment horizontal="left" indent="4"/>
    </xf>
    <xf numFmtId="2" fontId="2" fillId="16" borderId="1" xfId="0" applyNumberFormat="1" applyFont="1" applyFill="1" applyBorder="1" applyAlignment="1">
      <alignment horizontal="left" indent="4"/>
    </xf>
    <xf numFmtId="166" fontId="2" fillId="16" borderId="1" xfId="0" applyNumberFormat="1" applyFont="1" applyFill="1" applyBorder="1"/>
    <xf numFmtId="2" fontId="33" fillId="0" borderId="1" xfId="0" applyNumberFormat="1" applyFont="1" applyBorder="1" applyAlignment="1">
      <alignment horizontal="left" indent="4"/>
    </xf>
    <xf numFmtId="44" fontId="29" fillId="0" borderId="1" xfId="50" applyFont="1" applyBorder="1"/>
    <xf numFmtId="44" fontId="29" fillId="0" borderId="5" xfId="50" applyFont="1" applyBorder="1"/>
    <xf numFmtId="44" fontId="29" fillId="0" borderId="9" xfId="50" applyFont="1" applyBorder="1"/>
    <xf numFmtId="44" fontId="29" fillId="0" borderId="7" xfId="50" applyFont="1" applyBorder="1"/>
    <xf numFmtId="166" fontId="29" fillId="0" borderId="7" xfId="0" applyNumberFormat="1" applyFont="1" applyBorder="1"/>
    <xf numFmtId="166" fontId="29" fillId="0" borderId="1" xfId="0" applyNumberFormat="1" applyFont="1" applyBorder="1"/>
    <xf numFmtId="2" fontId="29" fillId="6" borderId="1" xfId="0" applyNumberFormat="1" applyFont="1" applyFill="1" applyBorder="1"/>
    <xf numFmtId="2" fontId="29" fillId="0" borderId="2" xfId="0" applyNumberFormat="1" applyFont="1" applyBorder="1" applyAlignment="1">
      <alignment horizontal="right" vertical="center"/>
    </xf>
    <xf numFmtId="166" fontId="3" fillId="17" borderId="1" xfId="0" applyNumberFormat="1" applyFont="1" applyFill="1" applyBorder="1"/>
    <xf numFmtId="2" fontId="3" fillId="17" borderId="0" xfId="0" applyNumberFormat="1" applyFont="1" applyFill="1"/>
    <xf numFmtId="2" fontId="0" fillId="16" borderId="1" xfId="0" applyNumberFormat="1" applyFill="1" applyBorder="1" applyAlignment="1">
      <alignment horizontal="left" indent="4"/>
    </xf>
    <xf numFmtId="2" fontId="3" fillId="18" borderId="1" xfId="0" applyNumberFormat="1" applyFont="1" applyFill="1" applyBorder="1" applyAlignment="1">
      <alignment horizontal="left" indent="2"/>
    </xf>
    <xf numFmtId="2" fontId="0" fillId="16" borderId="1" xfId="0" applyNumberFormat="1" applyFill="1" applyBorder="1" applyAlignment="1">
      <alignment horizontal="left" indent="6"/>
    </xf>
    <xf numFmtId="2" fontId="3" fillId="19" borderId="1" xfId="0" applyNumberFormat="1" applyFont="1" applyFill="1" applyBorder="1" applyAlignment="1">
      <alignment horizontal="left" indent="2"/>
    </xf>
    <xf numFmtId="2" fontId="1" fillId="19" borderId="1" xfId="0" applyNumberFormat="1" applyFont="1" applyFill="1" applyBorder="1" applyAlignment="1">
      <alignment horizontal="left" indent="4"/>
    </xf>
    <xf numFmtId="2" fontId="0" fillId="16" borderId="1" xfId="0" applyNumberFormat="1" applyFill="1" applyBorder="1" applyAlignment="1">
      <alignment horizontal="left" indent="2"/>
    </xf>
    <xf numFmtId="2" fontId="3" fillId="19" borderId="1" xfId="0" applyNumberFormat="1" applyFont="1" applyFill="1" applyBorder="1" applyAlignment="1">
      <alignment horizontal="left" indent="1"/>
    </xf>
    <xf numFmtId="2" fontId="3" fillId="20" borderId="1" xfId="0" applyNumberFormat="1" applyFont="1" applyFill="1" applyBorder="1" applyAlignment="1">
      <alignment horizontal="left"/>
    </xf>
    <xf numFmtId="2" fontId="3" fillId="16" borderId="1" xfId="0" applyNumberFormat="1" applyFont="1" applyFill="1" applyBorder="1" applyAlignment="1">
      <alignment horizontal="left"/>
    </xf>
    <xf numFmtId="2" fontId="1" fillId="18" borderId="1" xfId="0" applyNumberFormat="1" applyFont="1" applyFill="1" applyBorder="1" applyAlignment="1">
      <alignment horizontal="left" indent="1"/>
    </xf>
    <xf numFmtId="166" fontId="2" fillId="18" borderId="1" xfId="0" applyNumberFormat="1" applyFont="1" applyFill="1" applyBorder="1"/>
    <xf numFmtId="2" fontId="2" fillId="18" borderId="0" xfId="0" applyNumberFormat="1" applyFont="1" applyFill="1"/>
    <xf numFmtId="166" fontId="2" fillId="20" borderId="1" xfId="0" applyNumberFormat="1" applyFont="1" applyFill="1" applyBorder="1"/>
    <xf numFmtId="2" fontId="2" fillId="20" borderId="0" xfId="0" applyNumberFormat="1" applyFont="1" applyFill="1"/>
    <xf numFmtId="166" fontId="3" fillId="20" borderId="1" xfId="0" applyNumberFormat="1" applyFont="1" applyFill="1" applyBorder="1"/>
    <xf numFmtId="2" fontId="3" fillId="20" borderId="0" xfId="0" applyNumberFormat="1" applyFont="1" applyFill="1"/>
    <xf numFmtId="2" fontId="1" fillId="17" borderId="1" xfId="0" applyNumberFormat="1" applyFont="1" applyFill="1" applyBorder="1" applyAlignment="1">
      <alignment horizontal="left" indent="1"/>
    </xf>
    <xf numFmtId="2" fontId="0" fillId="16" borderId="1" xfId="0" applyNumberFormat="1" applyFill="1" applyBorder="1"/>
    <xf numFmtId="166" fontId="3" fillId="16" borderId="1" xfId="0" applyNumberFormat="1" applyFont="1" applyFill="1" applyBorder="1"/>
    <xf numFmtId="2" fontId="3" fillId="16" borderId="0" xfId="0" applyNumberFormat="1" applyFont="1" applyFill="1"/>
    <xf numFmtId="2" fontId="15" fillId="16" borderId="1" xfId="0" applyNumberFormat="1" applyFont="1" applyFill="1" applyBorder="1" applyAlignment="1">
      <alignment horizontal="left" indent="1"/>
    </xf>
    <xf numFmtId="2" fontId="35" fillId="5" borderId="1" xfId="0" applyNumberFormat="1" applyFont="1" applyFill="1" applyBorder="1" applyAlignment="1">
      <alignment horizontal="left"/>
    </xf>
    <xf numFmtId="166" fontId="2" fillId="4" borderId="0" xfId="0" applyNumberFormat="1" applyFont="1" applyFill="1"/>
    <xf numFmtId="164" fontId="2" fillId="0" borderId="0" xfId="0" applyNumberFormat="1" applyFont="1"/>
    <xf numFmtId="2" fontId="36" fillId="16" borderId="1" xfId="0" applyNumberFormat="1" applyFont="1" applyFill="1" applyBorder="1" applyAlignment="1">
      <alignment horizontal="left" indent="5"/>
    </xf>
    <xf numFmtId="166" fontId="2" fillId="16" borderId="0" xfId="0" applyNumberFormat="1" applyFont="1" applyFill="1"/>
    <xf numFmtId="166" fontId="12" fillId="16" borderId="0" xfId="0" applyNumberFormat="1" applyFont="1" applyFill="1"/>
    <xf numFmtId="166" fontId="2" fillId="4" borderId="1" xfId="0" applyNumberFormat="1" applyFont="1" applyFill="1" applyBorder="1"/>
    <xf numFmtId="44" fontId="29" fillId="4" borderId="7" xfId="50" applyFont="1" applyFill="1" applyBorder="1"/>
    <xf numFmtId="44" fontId="2" fillId="4" borderId="1" xfId="50" applyFont="1" applyFill="1" applyBorder="1"/>
    <xf numFmtId="44" fontId="2" fillId="21" borderId="1" xfId="50" applyFont="1" applyFill="1" applyBorder="1"/>
    <xf numFmtId="166" fontId="2" fillId="21" borderId="1" xfId="0" applyNumberFormat="1" applyFont="1" applyFill="1" applyBorder="1"/>
    <xf numFmtId="166" fontId="29" fillId="16" borderId="1" xfId="0" applyNumberFormat="1" applyFont="1" applyFill="1" applyBorder="1"/>
    <xf numFmtId="2" fontId="2" fillId="0" borderId="0" xfId="0" applyNumberFormat="1" applyFont="1" applyAlignment="1">
      <alignment horizontal="left"/>
    </xf>
    <xf numFmtId="166" fontId="2" fillId="13" borderId="7" xfId="0" applyNumberFormat="1" applyFont="1" applyFill="1" applyBorder="1"/>
    <xf numFmtId="2" fontId="2" fillId="16" borderId="4" xfId="0" applyNumberFormat="1" applyFont="1" applyFill="1" applyBorder="1" applyAlignment="1">
      <alignment horizontal="left" indent="3"/>
    </xf>
    <xf numFmtId="2" fontId="2" fillId="11" borderId="0" xfId="0" applyNumberFormat="1" applyFont="1" applyFill="1"/>
    <xf numFmtId="166" fontId="2" fillId="16" borderId="1" xfId="50" applyNumberFormat="1" applyFont="1" applyFill="1" applyBorder="1"/>
    <xf numFmtId="44" fontId="29" fillId="16" borderId="1" xfId="50" applyFont="1" applyFill="1" applyBorder="1"/>
    <xf numFmtId="2" fontId="0" fillId="22" borderId="1" xfId="0" applyNumberFormat="1" applyFill="1" applyBorder="1" applyAlignment="1">
      <alignment horizontal="left" indent="4"/>
    </xf>
    <xf numFmtId="166" fontId="2" fillId="22" borderId="1" xfId="0" applyNumberFormat="1" applyFont="1" applyFill="1" applyBorder="1"/>
    <xf numFmtId="2" fontId="2" fillId="22" borderId="0" xfId="0" applyNumberFormat="1" applyFont="1" applyFill="1"/>
    <xf numFmtId="2" fontId="0" fillId="23" borderId="1" xfId="0" applyNumberFormat="1" applyFill="1" applyBorder="1" applyAlignment="1">
      <alignment horizontal="left" indent="1"/>
    </xf>
    <xf numFmtId="44" fontId="2" fillId="23" borderId="1" xfId="50" applyFont="1" applyFill="1" applyBorder="1"/>
    <xf numFmtId="2" fontId="2" fillId="23" borderId="0" xfId="0" applyNumberFormat="1" applyFont="1" applyFill="1"/>
    <xf numFmtId="2" fontId="3" fillId="24" borderId="1" xfId="0" applyNumberFormat="1" applyFont="1" applyFill="1" applyBorder="1" applyAlignment="1">
      <alignment horizontal="left" vertical="center" indent="2"/>
    </xf>
    <xf numFmtId="166" fontId="2" fillId="24" borderId="1" xfId="0" applyNumberFormat="1" applyFont="1" applyFill="1" applyBorder="1"/>
    <xf numFmtId="166" fontId="2" fillId="24" borderId="1" xfId="50" applyNumberFormat="1" applyFont="1" applyFill="1" applyBorder="1"/>
    <xf numFmtId="2" fontId="2" fillId="24" borderId="0" xfId="0" applyNumberFormat="1" applyFont="1" applyFill="1"/>
    <xf numFmtId="2" fontId="0" fillId="23" borderId="1" xfId="0" applyNumberFormat="1" applyFill="1" applyBorder="1" applyAlignment="1">
      <alignment horizontal="left" indent="3"/>
    </xf>
    <xf numFmtId="2" fontId="2" fillId="22" borderId="1" xfId="0" applyNumberFormat="1" applyFont="1" applyFill="1" applyBorder="1" applyAlignment="1">
      <alignment horizontal="left" indent="3"/>
    </xf>
    <xf numFmtId="2" fontId="2" fillId="11" borderId="1" xfId="0" applyNumberFormat="1" applyFont="1" applyFill="1" applyBorder="1" applyAlignment="1">
      <alignment horizontal="left" indent="3"/>
    </xf>
    <xf numFmtId="166" fontId="2" fillId="23" borderId="1" xfId="0" applyNumberFormat="1" applyFont="1" applyFill="1" applyBorder="1"/>
    <xf numFmtId="2" fontId="0" fillId="23" borderId="1" xfId="0" applyNumberFormat="1" applyFill="1" applyBorder="1"/>
    <xf numFmtId="44" fontId="2" fillId="20" borderId="1" xfId="50" applyFont="1" applyFill="1" applyBorder="1"/>
    <xf numFmtId="2" fontId="36" fillId="11" borderId="1" xfId="0" applyNumberFormat="1" applyFont="1" applyFill="1" applyBorder="1" applyAlignment="1">
      <alignment horizontal="left" indent="5"/>
    </xf>
    <xf numFmtId="166" fontId="3" fillId="11" borderId="1" xfId="0" applyNumberFormat="1" applyFont="1" applyFill="1" applyBorder="1"/>
    <xf numFmtId="2" fontId="0" fillId="23" borderId="1" xfId="0" applyNumberFormat="1" applyFill="1" applyBorder="1" applyAlignment="1">
      <alignment horizontal="left" indent="6"/>
    </xf>
    <xf numFmtId="44" fontId="29" fillId="23" borderId="1" xfId="50" applyFont="1" applyFill="1" applyBorder="1"/>
    <xf numFmtId="166" fontId="2" fillId="23" borderId="1" xfId="50" applyNumberFormat="1" applyFont="1" applyFill="1" applyBorder="1"/>
    <xf numFmtId="166" fontId="2" fillId="23" borderId="1" xfId="0" applyNumberFormat="1" applyFont="1" applyFill="1" applyBorder="1" applyAlignment="1">
      <alignment horizontal="left" indent="1"/>
    </xf>
    <xf numFmtId="166" fontId="2" fillId="23" borderId="0" xfId="0" applyNumberFormat="1" applyFont="1" applyFill="1"/>
    <xf numFmtId="2" fontId="2" fillId="23" borderId="1" xfId="0" applyNumberFormat="1" applyFont="1" applyFill="1" applyBorder="1" applyAlignment="1">
      <alignment horizontal="left" indent="1"/>
    </xf>
    <xf numFmtId="166" fontId="2" fillId="0" borderId="4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 wrapText="1"/>
    </xf>
    <xf numFmtId="9" fontId="2" fillId="0" borderId="4" xfId="27" applyFont="1" applyBorder="1" applyAlignment="1">
      <alignment horizontal="right" vertical="center"/>
    </xf>
    <xf numFmtId="9" fontId="2" fillId="0" borderId="3" xfId="27" applyFont="1" applyBorder="1" applyAlignment="1">
      <alignment horizontal="right" vertical="center"/>
    </xf>
    <xf numFmtId="9" fontId="2" fillId="0" borderId="2" xfId="27" applyFont="1" applyBorder="1" applyAlignment="1">
      <alignment horizontal="right" vertical="center"/>
    </xf>
    <xf numFmtId="44" fontId="2" fillId="0" borderId="4" xfId="50" applyFont="1" applyBorder="1" applyAlignment="1">
      <alignment horizontal="center"/>
    </xf>
    <xf numFmtId="44" fontId="2" fillId="0" borderId="2" xfId="50" applyFont="1" applyBorder="1" applyAlignment="1">
      <alignment horizontal="center"/>
    </xf>
    <xf numFmtId="44" fontId="2" fillId="0" borderId="4" xfId="50" applyFont="1" applyBorder="1" applyAlignment="1">
      <alignment horizontal="right"/>
    </xf>
    <xf numFmtId="44" fontId="2" fillId="0" borderId="2" xfId="50" applyFon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4" fontId="29" fillId="0" borderId="4" xfId="50" applyFont="1" applyBorder="1" applyAlignment="1">
      <alignment horizontal="center"/>
    </xf>
    <xf numFmtId="44" fontId="29" fillId="0" borderId="2" xfId="50" applyFont="1" applyBorder="1" applyAlignment="1">
      <alignment horizontal="center"/>
    </xf>
    <xf numFmtId="2" fontId="29" fillId="0" borderId="4" xfId="0" applyNumberFormat="1" applyFont="1" applyBorder="1" applyAlignment="1">
      <alignment horizontal="right"/>
    </xf>
    <xf numFmtId="2" fontId="29" fillId="0" borderId="2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/>
    </xf>
  </cellXfs>
  <cellStyles count="51">
    <cellStyle name="Currency" xfId="50" builtinId="4"/>
    <cellStyle name="Followed Hyperlink" xfId="48" builtinId="9" hidden="1"/>
    <cellStyle name="Followed Hyperlink" xfId="49" builtinId="9" hidden="1"/>
    <cellStyle name="Followed Hyperlink" xfId="45" builtinId="9" hidden="1"/>
    <cellStyle name="Followed Hyperlink" xfId="2" builtinId="9" hidden="1"/>
    <cellStyle name="Followed Hyperlink" xfId="33" builtinId="9" hidden="1"/>
    <cellStyle name="Followed Hyperlink" xfId="12" builtinId="9" hidden="1"/>
    <cellStyle name="Followed Hyperlink" xfId="26" builtinId="9" hidden="1"/>
    <cellStyle name="Followed Hyperlink" xfId="20" builtinId="9" hidden="1"/>
    <cellStyle name="Followed Hyperlink" xfId="35" builtinId="9" hidden="1"/>
    <cellStyle name="Followed Hyperlink" xfId="22" builtinId="9" hidden="1"/>
    <cellStyle name="Followed Hyperlink" xfId="29" builtinId="9" hidden="1"/>
    <cellStyle name="Followed Hyperlink" xfId="10" builtinId="9" hidden="1"/>
    <cellStyle name="Followed Hyperlink" xfId="31" builtinId="9" hidden="1"/>
    <cellStyle name="Followed Hyperlink" xfId="24" builtinId="9" hidden="1"/>
    <cellStyle name="Followed Hyperlink" xfId="4" builtinId="9" hidden="1"/>
    <cellStyle name="Followed Hyperlink" xfId="47" builtinId="9" hidden="1"/>
    <cellStyle name="Followed Hyperlink" xfId="16" builtinId="9" hidden="1"/>
    <cellStyle name="Followed Hyperlink" xfId="14" builtinId="9" hidden="1"/>
    <cellStyle name="Followed Hyperlink" xfId="41" builtinId="9" hidden="1"/>
    <cellStyle name="Followed Hyperlink" xfId="43" builtinId="9" hidden="1"/>
    <cellStyle name="Followed Hyperlink" xfId="44" builtinId="9" hidden="1"/>
    <cellStyle name="Followed Hyperlink" xfId="46" builtinId="9" hidden="1"/>
    <cellStyle name="Followed Hyperlink" xfId="6" builtinId="9" hidden="1"/>
    <cellStyle name="Followed Hyperlink" xfId="8" builtinId="9" hidden="1"/>
    <cellStyle name="Followed Hyperlink" xfId="18" builtinId="9" hidden="1"/>
    <cellStyle name="Followed Hyperlink" xfId="39" builtinId="9" hidden="1"/>
    <cellStyle name="Followed Hyperlink" xfId="37" builtinId="9" hidden="1"/>
    <cellStyle name="Hyperlink" xfId="40" builtinId="8" hidden="1"/>
    <cellStyle name="Hyperlink" xfId="9" builtinId="8" hidden="1"/>
    <cellStyle name="Hyperlink" xfId="36" builtinId="8" hidden="1"/>
    <cellStyle name="Hyperlink" xfId="38" builtinId="8" hidden="1"/>
    <cellStyle name="Hyperlink" xfId="21" builtinId="8" hidden="1"/>
    <cellStyle name="Hyperlink" xfId="28" builtinId="8" hidden="1"/>
    <cellStyle name="Hyperlink" xfId="30" builtinId="8" hidden="1"/>
    <cellStyle name="Hyperlink" xfId="34" builtinId="8" hidden="1"/>
    <cellStyle name="Hyperlink" xfId="25" builtinId="8" hidden="1"/>
    <cellStyle name="Hyperlink" xfId="19" builtinId="8" hidden="1"/>
    <cellStyle name="Hyperlink" xfId="23" builtinId="8" hidden="1"/>
    <cellStyle name="Hyperlink" xfId="13" builtinId="8" hidden="1"/>
    <cellStyle name="Hyperlink" xfId="1" builtinId="8" hidden="1"/>
    <cellStyle name="Hyperlink" xfId="17" builtinId="8" hidden="1"/>
    <cellStyle name="Hyperlink" xfId="5" builtinId="8" hidden="1"/>
    <cellStyle name="Hyperlink" xfId="11" builtinId="8" hidden="1"/>
    <cellStyle name="Hyperlink" xfId="15" builtinId="8" hidden="1"/>
    <cellStyle name="Hyperlink" xfId="32" builtinId="8" hidden="1"/>
    <cellStyle name="Hyperlink" xfId="7" builtinId="8" hidden="1"/>
    <cellStyle name="Hyperlink" xfId="3" builtinId="8" hidden="1"/>
    <cellStyle name="Hyperlink" xfId="42" builtinId="8"/>
    <cellStyle name="Normal" xfId="0" builtinId="0"/>
    <cellStyle name="Percent" xfId="27" builtinId="5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lia Sleeper" id="{B365C10B-BAFE-4004-99A8-9E606C6AD214}" userId="S::julia@treestreetyouth.org::3390d8fc-f43c-41e6-973d-331a85476d6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0" dT="2019-11-10T22:24:08.17" personId="{B365C10B-BAFE-4004-99A8-9E606C6AD214}" id="{5E48E5EA-5C15-49A7-882E-7AF1CE6F4C52}">
    <text xml:space="preserve">Does Samara belong here instead?
</text>
  </threadedComment>
  <threadedComment ref="N252" dT="2021-11-11T16:28:09.09" personId="{B365C10B-BAFE-4004-99A8-9E606C6AD214}" id="{8DC11879-FA5F-4CFF-BB72-7CA73539FBF8}">
    <text>300 month-rw
300-Month Sq
250-MAPLE/Branches
100 Month Willow
200 Month Next STEP
50 Month Prek
100 Month Staff?
Special Events
1500-Camping
100-Graduation
1000-NS Orientation/Special events
18200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70" dT="2019-11-10T22:24:08.17" personId="{B365C10B-BAFE-4004-99A8-9E606C6AD214}" id="{E4271A04-79BF-491B-833E-C3BD3D44860F}">
    <text xml:space="preserve">Does Samara belong here instead?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70" dT="2019-11-10T22:24:08.17" personId="{B365C10B-BAFE-4004-99A8-9E606C6AD214}" id="{4FD587D4-022A-446D-8521-B14E5446A2FC}">
    <text xml:space="preserve">Does Samara belong here instead?
</text>
  </threadedComment>
  <threadedComment ref="N134" dT="2020-11-10T04:20:27.81" personId="{B365C10B-BAFE-4004-99A8-9E606C6AD214}" id="{2CB3615F-B87F-4D27-9AA9-3F9CC3404642}">
    <text xml:space="preserve">15 SL Academic year 50 per week-32. weeks; 13 SL Summer 600 per SL ($100 per week) 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267" dT="2019-10-20T20:43:44.74" personId="{B365C10B-BAFE-4004-99A8-9E606C6AD214}" id="{FB506919-EF73-4592-9003-DA08BE918E83}">
    <text xml:space="preserve">38100 To distribute to GO
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A148" dT="2019-10-20T21:06:40.47" personId="{B365C10B-BAFE-4004-99A8-9E606C6AD214}" id="{7DCF5F96-71E0-4DBE-A6ED-2DD4F47CA2C5}">
    <text xml:space="preserve">20 per week X 15 Strive Leaders 
</text>
  </threadedComment>
  <threadedComment ref="A149" dT="2019-10-20T21:09:26.80" personId="{B365C10B-BAFE-4004-99A8-9E606C6AD214}" id="{C4CCB005-1827-4E5C-B4FD-CE4F5BE5A96E}">
    <text xml:space="preserve">13 StreetLeaders X $600 each
</text>
  </threadedComment>
  <threadedComment ref="A151" dT="2019-10-20T21:08:48.69" personId="{B365C10B-BAFE-4004-99A8-9E606C6AD214}" id="{4C89D452-F727-4233-B86B-3C863265F07A}">
    <text xml:space="preserve">4 Team Leaders $1000 each 
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A165" dT="2019-10-20T22:24:57.71" personId="{B365C10B-BAFE-4004-99A8-9E606C6AD214}" id="{E72D5C37-9A7C-42E9-AF0D-422469F75938}">
    <text xml:space="preserve">Ronnie???
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A70" dT="2019-11-10T22:24:08.17" personId="{B365C10B-BAFE-4004-99A8-9E606C6AD214}" id="{92C7A86D-843B-4AFC-97B2-ECF6EFD51BF9}">
    <text xml:space="preserve">Does Samara belong here instead?
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A70" dT="2019-11-10T22:24:08.17" personId="{B365C10B-BAFE-4004-99A8-9E606C6AD214}" id="{D254DC90-442B-4E47-9CCC-8B8ACD9606A1}">
    <text xml:space="preserve">Does Samara belong here instead?
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A70" dT="2019-11-10T22:24:08.17" personId="{B365C10B-BAFE-4004-99A8-9E606C6AD214}" id="{13687684-F5B5-42FB-8A8C-3D9856B216E3}">
    <text xml:space="preserve">Does Samara belong here instead?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6.xml"/></Relationships>
</file>

<file path=xl/worksheets/_rels/sheet1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docs.google.com/a/treestreetyouth.org/spreadsheets/d/1Ksvs_KjJWFZDrooOrcXV5I3NeDEV__g4B5nh89Q_Zuw/edit?usp=sharing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8.xml"/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9.xml"/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0504-6C66-45F3-8E45-01BC787891D6}">
  <sheetPr>
    <pageSetUpPr fitToPage="1"/>
  </sheetPr>
  <dimension ref="A1:XEP295"/>
  <sheetViews>
    <sheetView tabSelected="1" zoomScale="73" zoomScaleNormal="75" zoomScalePageLayoutView="150" workbookViewId="0">
      <pane xSplit="1" topLeftCell="J1" activePane="topRight" state="frozen"/>
      <selection pane="topRight" activeCell="B1" sqref="B1:M1048576"/>
    </sheetView>
  </sheetViews>
  <sheetFormatPr defaultColWidth="0" defaultRowHeight="15" zeroHeight="1"/>
  <cols>
    <col min="1" max="1" width="58.42578125" style="14" bestFit="1" customWidth="1"/>
    <col min="2" max="2" width="12.140625" style="14" hidden="1" customWidth="1"/>
    <col min="3" max="7" width="11.42578125" style="14" hidden="1" customWidth="1"/>
    <col min="8" max="8" width="12.42578125" style="14" hidden="1" customWidth="1"/>
    <col min="9" max="10" width="11.42578125" style="14" hidden="1" customWidth="1"/>
    <col min="11" max="11" width="15.85546875" style="14" hidden="1" customWidth="1"/>
    <col min="12" max="12" width="11.42578125" style="14" hidden="1" customWidth="1"/>
    <col min="13" max="13" width="12.85546875" style="14" hidden="1" customWidth="1"/>
    <col min="14" max="14" width="37.85546875" style="14" customWidth="1"/>
    <col min="15" max="21" width="0" style="14" hidden="1" customWidth="1"/>
    <col min="22" max="22" width="9.140625" style="14" customWidth="1"/>
    <col min="23" max="23" width="10.42578125" style="14" bestFit="1" customWidth="1"/>
    <col min="24" max="16370" width="9.140625" style="14"/>
    <col min="16371" max="16384" width="8.85546875" style="14" hidden="1" customWidth="1"/>
  </cols>
  <sheetData>
    <row r="1" spans="1:14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8" customFormat="1">
      <c r="A4" s="15"/>
      <c r="B4" s="199">
        <v>44218</v>
      </c>
      <c r="C4" s="199">
        <v>44612</v>
      </c>
      <c r="D4" s="199">
        <v>44277</v>
      </c>
      <c r="E4" s="199">
        <v>44308</v>
      </c>
      <c r="F4" s="199">
        <v>44338</v>
      </c>
      <c r="G4" s="199">
        <v>44369</v>
      </c>
      <c r="H4" s="199">
        <v>44399</v>
      </c>
      <c r="I4" s="199">
        <v>44430</v>
      </c>
      <c r="J4" s="199">
        <v>44461</v>
      </c>
      <c r="K4" s="199">
        <v>44491</v>
      </c>
      <c r="L4" s="199">
        <v>44522</v>
      </c>
      <c r="M4" s="200">
        <v>44552</v>
      </c>
      <c r="N4" s="17" t="s">
        <v>3</v>
      </c>
    </row>
    <row r="5" spans="1:14" s="58" customFormat="1" ht="18.75">
      <c r="A5" s="56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>
      <c r="A6" s="356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idden="1">
      <c r="A7" s="2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6"/>
    </row>
    <row r="8" spans="1:14" hidden="1">
      <c r="A8" s="22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6"/>
    </row>
    <row r="9" spans="1:14" hidden="1">
      <c r="A9" s="22" t="s">
        <v>8</v>
      </c>
      <c r="B9" s="10"/>
      <c r="C9" s="10"/>
      <c r="D9" s="10"/>
      <c r="E9" s="10"/>
      <c r="F9" s="10"/>
      <c r="G9" s="10"/>
      <c r="H9" s="116">
        <f>'2021-JJ Class'!I9</f>
        <v>0</v>
      </c>
      <c r="I9" s="116">
        <f>'2021-JJ Class'!J9</f>
        <v>0</v>
      </c>
      <c r="J9" s="116">
        <f>'2021-JJ Class'!K9</f>
        <v>0</v>
      </c>
      <c r="K9" s="116">
        <f>'2021-JJ Class'!L9</f>
        <v>0</v>
      </c>
      <c r="L9" s="116">
        <f>'2021-JJ Class'!M9</f>
        <v>0</v>
      </c>
      <c r="M9" s="116">
        <f>'2021-JJ Class'!N9</f>
        <v>0</v>
      </c>
      <c r="N9" s="116">
        <f>SUM(H9:M9)</f>
        <v>0</v>
      </c>
    </row>
    <row r="10" spans="1:14" hidden="1">
      <c r="A10" s="23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16"/>
    </row>
    <row r="11" spans="1:14" hidden="1">
      <c r="A11" s="23" t="s">
        <v>10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6"/>
    </row>
    <row r="12" spans="1:14" hidden="1">
      <c r="A12" s="214" t="s">
        <v>11</v>
      </c>
      <c r="B12" s="100">
        <v>24000</v>
      </c>
      <c r="C12" s="100">
        <v>24000</v>
      </c>
      <c r="D12" s="100">
        <v>24000</v>
      </c>
      <c r="E12" s="100">
        <v>24000</v>
      </c>
      <c r="F12" s="100">
        <v>24000</v>
      </c>
      <c r="G12" s="100">
        <v>24000</v>
      </c>
      <c r="H12" s="100">
        <v>24000</v>
      </c>
      <c r="I12" s="100">
        <v>24000</v>
      </c>
      <c r="J12" s="100">
        <v>24000</v>
      </c>
      <c r="K12" s="100">
        <v>24000</v>
      </c>
      <c r="L12" s="100">
        <v>24000</v>
      </c>
      <c r="M12" s="100">
        <v>24000</v>
      </c>
      <c r="N12" s="117">
        <v>190457.2</v>
      </c>
    </row>
    <row r="13" spans="1:14" s="26" customFormat="1" hidden="1">
      <c r="A13" s="21" t="s">
        <v>12</v>
      </c>
      <c r="B13" s="101">
        <v>160000</v>
      </c>
      <c r="C13" s="174">
        <f>'2021-JJ Class'!D12+'AfterSchool Class'!D12+'Summer Class'!D12+'BRANCHES class-With NSH exp'!D12+'Sch Part Class-WIth NSH expansi'!D12+'Fund. Class'!D12+'GO Class'!D12</f>
        <v>0</v>
      </c>
      <c r="D13" s="174">
        <f>'2021-JJ Class'!E12+'AfterSchool Class'!E12+'Summer Class'!E12+'BRANCHES class-With NSH exp'!E12+'Sch Part Class-WIth NSH expansi'!E12+'Fund. Class'!E12+'GO Class'!E12</f>
        <v>0</v>
      </c>
      <c r="E13" s="174">
        <f>'2021-JJ Class'!F12+'AfterSchool Class'!F12+'Summer Class'!F12+'BRANCHES class-With NSH exp'!F12+'Sch Part Class-WIth NSH expansi'!F12+'Fund. Class'!F12+'GO Class'!F12</f>
        <v>0</v>
      </c>
      <c r="F13" s="174">
        <f>'2021-JJ Class'!G12+'AfterSchool Class'!G12+'Summer Class'!G12+'BRANCHES class-With NSH exp'!G12+'Sch Part Class-WIth NSH expansi'!G12+'Fund. Class'!G12+'GO Class'!G12</f>
        <v>0</v>
      </c>
      <c r="G13" s="174">
        <f>'2021-JJ Class'!H12+'AfterSchool Class'!H12+'Summer Class'!H12+'BRANCHES class-With NSH exp'!H12+'Sch Part Class-WIth NSH expansi'!H12+'Fund. Class'!H12+'GO Class'!H12</f>
        <v>0</v>
      </c>
      <c r="H13" s="174">
        <f>'2021-JJ Class'!I12+'AfterSchool Class'!I12+'Summer Class'!I12+'BRANCHES class-With NSH exp'!I12+'Sch Part Class-WIth NSH expansi'!I12+'Fund. Class'!I12+'GO Class'!I12</f>
        <v>0</v>
      </c>
      <c r="I13" s="174">
        <f>'2021-JJ Class'!J12+'AfterSchool Class'!J12+'Summer Class'!J12+'BRANCHES class-With NSH exp'!J12+'Sch Part Class-WIth NSH expansi'!J12+'Fund. Class'!J12+'GO Class'!J12</f>
        <v>0</v>
      </c>
      <c r="J13" s="174">
        <f>'2021-JJ Class'!K12+'AfterSchool Class'!K12+'Summer Class'!K12+'BRANCHES class-With NSH exp'!K12+'Sch Part Class-WIth NSH expansi'!K12+'Fund. Class'!K12+'GO Class'!K12</f>
        <v>0</v>
      </c>
      <c r="K13" s="174">
        <f>'2021-JJ Class'!L12+'AfterSchool Class'!L12+'Summer Class'!L12+'BRANCHES class-With NSH exp'!L12+'Sch Part Class-WIth NSH expansi'!L12+'Fund. Class'!L12+'GO Class'!L12</f>
        <v>0</v>
      </c>
      <c r="L13" s="174">
        <f>'2021-JJ Class'!M12+'AfterSchool Class'!M12+'Summer Class'!M12+'BRANCHES class-With NSH exp'!M12+'Sch Part Class-WIth NSH expansi'!M12+'Fund. Class'!M12+'GO Class'!M12</f>
        <v>0</v>
      </c>
      <c r="M13" s="174">
        <f>'2021-JJ Class'!N12+'AfterSchool Class'!N12+'Summer Class'!N12+'BRANCHES class-With NSH exp'!N12+'Sch Part Class-WIth NSH expansi'!N12+'Fund. Class'!N12+'GO Class'!N12</f>
        <v>0</v>
      </c>
      <c r="N13" s="175">
        <f>SUM(B13:M13)</f>
        <v>160000</v>
      </c>
    </row>
    <row r="14" spans="1:14" s="39" customFormat="1">
      <c r="A14" s="27" t="s">
        <v>13</v>
      </c>
      <c r="B14" s="102">
        <v>130368.1</v>
      </c>
      <c r="C14" s="102">
        <f t="shared" ref="C14:M14" si="0">SUM(C7:C13)</f>
        <v>24000</v>
      </c>
      <c r="D14" s="102">
        <f t="shared" si="0"/>
        <v>24000</v>
      </c>
      <c r="E14" s="102">
        <f t="shared" si="0"/>
        <v>24000</v>
      </c>
      <c r="F14" s="102">
        <f t="shared" si="0"/>
        <v>24000</v>
      </c>
      <c r="G14" s="102">
        <f t="shared" si="0"/>
        <v>24000</v>
      </c>
      <c r="H14" s="102">
        <f t="shared" si="0"/>
        <v>24000</v>
      </c>
      <c r="I14" s="102">
        <f t="shared" si="0"/>
        <v>24000</v>
      </c>
      <c r="J14" s="102">
        <f t="shared" si="0"/>
        <v>24000</v>
      </c>
      <c r="K14" s="102">
        <f t="shared" si="0"/>
        <v>24000</v>
      </c>
      <c r="L14" s="102">
        <f t="shared" si="0"/>
        <v>24000</v>
      </c>
      <c r="M14" s="102">
        <f t="shared" si="0"/>
        <v>24000</v>
      </c>
      <c r="N14" s="391">
        <f>SUM(B14:M14)</f>
        <v>394368.1</v>
      </c>
    </row>
    <row r="15" spans="1:14" ht="8.1" customHeight="1">
      <c r="A15" s="1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>
      <c r="A16" s="356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>
      <c r="A17" s="265" t="s">
        <v>15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10000</v>
      </c>
      <c r="L17" s="100">
        <v>0</v>
      </c>
      <c r="M17" s="100">
        <v>0</v>
      </c>
      <c r="N17" s="100">
        <f t="shared" ref="N17:N22" si="1">SUM(B17:M17)</f>
        <v>10000</v>
      </c>
    </row>
    <row r="18" spans="1:14">
      <c r="A18" s="267" t="s">
        <v>16</v>
      </c>
      <c r="B18" s="100">
        <v>1250</v>
      </c>
      <c r="C18" s="100">
        <v>1250</v>
      </c>
      <c r="D18" s="100">
        <v>1250</v>
      </c>
      <c r="E18" s="100">
        <v>1250</v>
      </c>
      <c r="F18" s="100">
        <v>1250</v>
      </c>
      <c r="G18" s="100">
        <v>1250</v>
      </c>
      <c r="H18" s="100">
        <v>1250</v>
      </c>
      <c r="I18" s="100">
        <v>1250</v>
      </c>
      <c r="J18" s="100">
        <v>1250</v>
      </c>
      <c r="K18" s="100">
        <v>1250</v>
      </c>
      <c r="L18" s="100">
        <v>1250</v>
      </c>
      <c r="M18" s="100">
        <v>1250</v>
      </c>
      <c r="N18" s="100">
        <f>SUM(B18:M18)</f>
        <v>15000</v>
      </c>
    </row>
    <row r="19" spans="1:14">
      <c r="A19" s="265" t="s">
        <v>17</v>
      </c>
      <c r="B19" s="100">
        <f>'Fund. Class'!C18</f>
        <v>0</v>
      </c>
      <c r="C19" s="100">
        <f>'Fund. Class'!D18</f>
        <v>0</v>
      </c>
      <c r="D19" s="100">
        <f>'Fund. Class'!E18</f>
        <v>0</v>
      </c>
      <c r="E19" s="100">
        <f>'Fund. Class'!F18</f>
        <v>0</v>
      </c>
      <c r="F19" s="100">
        <f>'Fund. Class'!G18</f>
        <v>0</v>
      </c>
      <c r="G19" s="100">
        <f>'Fund. Class'!H18</f>
        <v>0</v>
      </c>
      <c r="H19" s="100">
        <f>'Fund. Class'!I18</f>
        <v>0</v>
      </c>
      <c r="I19" s="100">
        <f>'Fund. Class'!J18</f>
        <v>0</v>
      </c>
      <c r="J19" s="100">
        <f>'Fund. Class'!K18</f>
        <v>0</v>
      </c>
      <c r="K19" s="100">
        <f>'Fund. Class'!L18</f>
        <v>0</v>
      </c>
      <c r="L19" s="100">
        <f>'Fund. Class'!M18</f>
        <v>0</v>
      </c>
      <c r="M19" s="100">
        <v>40000</v>
      </c>
      <c r="N19" s="100">
        <f t="shared" si="1"/>
        <v>40000</v>
      </c>
    </row>
    <row r="20" spans="1:14">
      <c r="A20" s="265" t="s">
        <v>18</v>
      </c>
      <c r="B20" s="100">
        <v>1000</v>
      </c>
      <c r="C20" s="100">
        <v>1000</v>
      </c>
      <c r="D20" s="100">
        <v>1000</v>
      </c>
      <c r="E20" s="100">
        <v>1000</v>
      </c>
      <c r="F20" s="100">
        <v>1000</v>
      </c>
      <c r="G20" s="100">
        <v>1000</v>
      </c>
      <c r="H20" s="100">
        <v>1000</v>
      </c>
      <c r="I20" s="100">
        <v>1000</v>
      </c>
      <c r="J20" s="100">
        <v>1000</v>
      </c>
      <c r="K20" s="100">
        <v>1000</v>
      </c>
      <c r="L20" s="100">
        <v>1000</v>
      </c>
      <c r="M20" s="100">
        <v>1000</v>
      </c>
      <c r="N20" s="100">
        <f t="shared" si="1"/>
        <v>12000</v>
      </c>
    </row>
    <row r="21" spans="1:14">
      <c r="A21" s="265" t="s">
        <v>19</v>
      </c>
      <c r="B21" s="100">
        <v>6250</v>
      </c>
      <c r="C21" s="100">
        <v>6250</v>
      </c>
      <c r="D21" s="100">
        <v>6250</v>
      </c>
      <c r="E21" s="100">
        <v>6250</v>
      </c>
      <c r="F21" s="100">
        <v>6250</v>
      </c>
      <c r="G21" s="100">
        <v>6250</v>
      </c>
      <c r="H21" s="100">
        <v>6250</v>
      </c>
      <c r="I21" s="100">
        <v>6250</v>
      </c>
      <c r="J21" s="100">
        <v>6250</v>
      </c>
      <c r="K21" s="100">
        <v>6250</v>
      </c>
      <c r="L21" s="100">
        <v>6250</v>
      </c>
      <c r="M21" s="100">
        <v>6250</v>
      </c>
      <c r="N21" s="100">
        <f t="shared" si="1"/>
        <v>75000</v>
      </c>
    </row>
    <row r="22" spans="1:14">
      <c r="A22" s="355" t="s">
        <v>20</v>
      </c>
      <c r="B22" s="100">
        <f>'2021-JJ Class'!C98+'AfterSchool Class'!C98+'Summer Class'!C98+'BRANCHES class-With NSH exp'!C98+'Sch Part Class-WIth NSH expansi'!C98+'Fund. Class'!C98+'GO Class'!C98</f>
        <v>0</v>
      </c>
      <c r="C22" s="100">
        <f>'2021-JJ Class'!D98+'AfterSchool Class'!D98+'Summer Class'!D98+'BRANCHES class-With NSH exp'!D98+'Sch Part Class-WIth NSH expansi'!D98+'Fund. Class'!D98+'GO Class'!D98</f>
        <v>0</v>
      </c>
      <c r="D22" s="100">
        <f>'2021-JJ Class'!E98+'AfterSchool Class'!E98+'Summer Class'!E98+'BRANCHES class-With NSH exp'!E98+'Sch Part Class-WIth NSH expansi'!E98+'Fund. Class'!E98+'GO Class'!E98</f>
        <v>0</v>
      </c>
      <c r="E22" s="100">
        <v>0</v>
      </c>
      <c r="F22" s="100">
        <v>5000</v>
      </c>
      <c r="G22" s="100">
        <f>'2021-JJ Class'!H98+'AfterSchool Class'!H98+'Summer Class'!H98+'BRANCHES class-With NSH exp'!H98+'Sch Part Class-WIth NSH expansi'!H98+'Fund. Class'!H98+'GO Class'!H98</f>
        <v>0</v>
      </c>
      <c r="H22" s="100">
        <f>'2021-JJ Class'!I98+'AfterSchool Class'!I98+'Summer Class'!I98+'BRANCHES class-With NSH exp'!I98+'Sch Part Class-WIth NSH expansi'!I98+'Fund. Class'!I98+'GO Class'!I98</f>
        <v>0</v>
      </c>
      <c r="I22" s="100">
        <f>'2021-JJ Class'!J98+'AfterSchool Class'!J98+'Summer Class'!J98+'BRANCHES class-With NSH exp'!J98+'Sch Part Class-WIth NSH expansi'!J98+'Fund. Class'!J98+'GO Class'!J98</f>
        <v>0</v>
      </c>
      <c r="J22" s="100">
        <f>'2021-JJ Class'!K98+'AfterSchool Class'!K98+'Summer Class'!K98+'BRANCHES class-With NSH exp'!K98+'Sch Part Class-WIth NSH expansi'!K98+'Fund. Class'!K98+'GO Class'!K98</f>
        <v>0</v>
      </c>
      <c r="K22" s="100">
        <f>'2021-JJ Class'!L98+'AfterSchool Class'!L98+'Summer Class'!L98+'BRANCHES class-With NSH exp'!L98+'Sch Part Class-WIth NSH expansi'!L98+'Fund. Class'!L98+'GO Class'!L98</f>
        <v>0</v>
      </c>
      <c r="L22" s="100">
        <f>'2021-JJ Class'!M98+'AfterSchool Class'!M98+'Summer Class'!M98+'BRANCHES class-With NSH exp'!M98+'Sch Part Class-WIth NSH expansi'!M98+'Fund. Class'!M98+'GO Class'!M98</f>
        <v>0</v>
      </c>
      <c r="M22" s="100">
        <f>'2021-JJ Class'!N98+'AfterSchool Class'!N98+'Summer Class'!N98+'BRANCHES class-With NSH exp'!N98+'Sch Part Class-WIth NSH expansi'!N98+'Fund. Class'!N98+'GO Class'!N98</f>
        <v>0</v>
      </c>
      <c r="N22" s="100">
        <f t="shared" si="1"/>
        <v>5000</v>
      </c>
    </row>
    <row r="23" spans="1:14">
      <c r="A23" s="268" t="s">
        <v>21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20000</v>
      </c>
      <c r="L23" s="100"/>
      <c r="M23" s="100">
        <v>0</v>
      </c>
      <c r="N23" s="100">
        <v>25000</v>
      </c>
    </row>
    <row r="24" spans="1:14" hidden="1">
      <c r="A24" s="26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idden="1">
      <c r="A25" s="265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s="39" customFormat="1">
      <c r="A26" s="27" t="s">
        <v>22</v>
      </c>
      <c r="B26" s="102">
        <f>SUM(B17:B25)</f>
        <v>8500</v>
      </c>
      <c r="C26" s="102">
        <f t="shared" ref="C26:M26" si="2">SUM(C17:C25)</f>
        <v>8500</v>
      </c>
      <c r="D26" s="102">
        <f t="shared" si="2"/>
        <v>8500</v>
      </c>
      <c r="E26" s="102">
        <f t="shared" si="2"/>
        <v>8500</v>
      </c>
      <c r="F26" s="102">
        <f t="shared" si="2"/>
        <v>13500</v>
      </c>
      <c r="G26" s="102">
        <f t="shared" si="2"/>
        <v>8500</v>
      </c>
      <c r="H26" s="102">
        <f t="shared" si="2"/>
        <v>8500</v>
      </c>
      <c r="I26" s="102">
        <f t="shared" si="2"/>
        <v>8500</v>
      </c>
      <c r="J26" s="102">
        <f t="shared" si="2"/>
        <v>8500</v>
      </c>
      <c r="K26" s="102">
        <f t="shared" si="2"/>
        <v>38500</v>
      </c>
      <c r="L26" s="102">
        <f t="shared" si="2"/>
        <v>8500</v>
      </c>
      <c r="M26" s="102">
        <f t="shared" si="2"/>
        <v>48500</v>
      </c>
      <c r="N26" s="102">
        <f>SUM(N17:N25)</f>
        <v>182000</v>
      </c>
    </row>
    <row r="27" spans="1:14" ht="8.1" customHeight="1">
      <c r="A27" s="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>
      <c r="A28" s="27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idden="1">
      <c r="A29" s="265" t="s">
        <v>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idden="1">
      <c r="A30" s="22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s="48" customFormat="1">
      <c r="A31" s="46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s="48" customFormat="1">
      <c r="A32" s="54" t="s">
        <v>27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>
      <c r="A33" s="359" t="s">
        <v>28</v>
      </c>
      <c r="B33" s="100"/>
      <c r="C33" s="100"/>
      <c r="D33" s="100"/>
      <c r="E33" s="100"/>
      <c r="F33" s="100"/>
      <c r="G33" s="100"/>
      <c r="H33" s="100">
        <f>'2021-JJ Class'!I33+'AfterSchool Class'!I33+'Summer Class'!I33+'BRANCHES class-With NSH exp'!I33+'Sch Part Class-WIth NSH expansi'!I33+'Fund. Class'!I33+'GO Class'!I33</f>
        <v>0</v>
      </c>
      <c r="I33" s="100">
        <f>'2021-JJ Class'!J33+'AfterSchool Class'!J33+'Summer Class'!J33+'BRANCHES class-With NSH exp'!J33+'Sch Part Class-WIth NSH expansi'!J33+'Fund. Class'!J33+'GO Class'!J33</f>
        <v>0</v>
      </c>
      <c r="J33" s="100"/>
      <c r="K33" s="100"/>
      <c r="L33" s="100"/>
      <c r="M33" s="100"/>
      <c r="N33" s="323"/>
    </row>
    <row r="34" spans="1:14">
      <c r="A34" s="359" t="s">
        <v>29</v>
      </c>
      <c r="B34" s="100">
        <v>1000</v>
      </c>
      <c r="C34" s="100">
        <v>1000</v>
      </c>
      <c r="D34" s="100">
        <v>1000</v>
      </c>
      <c r="E34" s="100">
        <v>1000</v>
      </c>
      <c r="F34" s="100">
        <v>1000</v>
      </c>
      <c r="G34" s="100">
        <f>'2021-JJ Class'!H34+'AfterSchool Class'!H34+'Summer Class'!H34+'BRANCHES class-With NSH exp'!H34+'Sch Part Class-WIth NSH expansi'!H34+'Fund. Class'!H34+'GO Class'!H34</f>
        <v>0</v>
      </c>
      <c r="H34" s="100">
        <f>'2021-JJ Class'!I34+'AfterSchool Class'!I34+'Summer Class'!I34+'BRANCHES class-With NSH exp'!I34+'Sch Part Class-WIth NSH expansi'!I34+'Fund. Class'!I34+'GO Class'!I34</f>
        <v>0</v>
      </c>
      <c r="I34" s="100">
        <f>'2021-JJ Class'!J34+'AfterSchool Class'!J34+'Summer Class'!J34+'BRANCHES class-With NSH exp'!J34+'Sch Part Class-WIth NSH expansi'!J34+'Fund. Class'!J34+'GO Class'!J34</f>
        <v>0</v>
      </c>
      <c r="J34" s="100">
        <v>1000</v>
      </c>
      <c r="K34" s="100">
        <v>1000</v>
      </c>
      <c r="L34" s="100">
        <v>1000</v>
      </c>
      <c r="M34" s="100">
        <v>1000</v>
      </c>
      <c r="N34" s="100">
        <f>SUM(B34:M34)</f>
        <v>9000</v>
      </c>
    </row>
    <row r="35" spans="1:14">
      <c r="A35" s="359" t="s">
        <v>30</v>
      </c>
      <c r="B35" s="100">
        <v>19500</v>
      </c>
      <c r="C35" s="100">
        <v>19500</v>
      </c>
      <c r="D35" s="100">
        <v>19500</v>
      </c>
      <c r="E35" s="100">
        <v>19500</v>
      </c>
      <c r="F35" s="100">
        <v>19500</v>
      </c>
      <c r="G35" s="100">
        <v>19500</v>
      </c>
      <c r="H35" s="100"/>
      <c r="I35" s="100"/>
      <c r="J35" s="100">
        <v>19500</v>
      </c>
      <c r="K35" s="100">
        <v>19500</v>
      </c>
      <c r="L35" s="100">
        <v>19500</v>
      </c>
      <c r="M35" s="100">
        <v>19500</v>
      </c>
      <c r="N35" s="100">
        <f>SUM(B35:M35)</f>
        <v>195000</v>
      </c>
    </row>
    <row r="36" spans="1:14" s="51" customFormat="1">
      <c r="A36" s="54" t="s">
        <v>31</v>
      </c>
      <c r="B36" s="105">
        <f t="shared" ref="B36:N36" si="3">SUM(B33:B35)</f>
        <v>20500</v>
      </c>
      <c r="C36" s="105">
        <f t="shared" si="3"/>
        <v>20500</v>
      </c>
      <c r="D36" s="105">
        <f t="shared" si="3"/>
        <v>20500</v>
      </c>
      <c r="E36" s="105">
        <f t="shared" si="3"/>
        <v>20500</v>
      </c>
      <c r="F36" s="105">
        <f t="shared" si="3"/>
        <v>20500</v>
      </c>
      <c r="G36" s="105">
        <f t="shared" si="3"/>
        <v>19500</v>
      </c>
      <c r="H36" s="105">
        <f t="shared" si="3"/>
        <v>0</v>
      </c>
      <c r="I36" s="105">
        <f t="shared" si="3"/>
        <v>0</v>
      </c>
      <c r="J36" s="105">
        <f t="shared" si="3"/>
        <v>20500</v>
      </c>
      <c r="K36" s="105">
        <f t="shared" si="3"/>
        <v>20500</v>
      </c>
      <c r="L36" s="105">
        <f t="shared" si="3"/>
        <v>20500</v>
      </c>
      <c r="M36" s="105">
        <f t="shared" si="3"/>
        <v>20500</v>
      </c>
      <c r="N36" s="105">
        <f t="shared" si="3"/>
        <v>204000</v>
      </c>
    </row>
    <row r="37" spans="1:14" hidden="1">
      <c r="A37" s="31" t="s">
        <v>32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idden="1">
      <c r="A38" s="31" t="s">
        <v>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51" customFormat="1">
      <c r="A39" s="46" t="s">
        <v>34</v>
      </c>
      <c r="B39" s="105">
        <f>SUM(B37,B36)</f>
        <v>20500</v>
      </c>
      <c r="C39" s="105">
        <f t="shared" ref="C39:M39" si="4">SUM(C37,C36)</f>
        <v>20500</v>
      </c>
      <c r="D39" s="105">
        <f t="shared" si="4"/>
        <v>20500</v>
      </c>
      <c r="E39" s="105">
        <f t="shared" si="4"/>
        <v>20500</v>
      </c>
      <c r="F39" s="105">
        <f t="shared" si="4"/>
        <v>20500</v>
      </c>
      <c r="G39" s="105">
        <f t="shared" si="4"/>
        <v>19500</v>
      </c>
      <c r="H39" s="105">
        <f t="shared" si="4"/>
        <v>0</v>
      </c>
      <c r="I39" s="105">
        <f t="shared" si="4"/>
        <v>0</v>
      </c>
      <c r="J39" s="105">
        <f t="shared" si="4"/>
        <v>20500</v>
      </c>
      <c r="K39" s="105">
        <f t="shared" si="4"/>
        <v>20500</v>
      </c>
      <c r="L39" s="105">
        <f t="shared" si="4"/>
        <v>20500</v>
      </c>
      <c r="M39" s="105">
        <f t="shared" si="4"/>
        <v>20500</v>
      </c>
      <c r="N39" s="105">
        <f>SUM(N37:N38,N36)</f>
        <v>204000</v>
      </c>
    </row>
    <row r="40" spans="1:14" hidden="1">
      <c r="A40" s="23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idden="1">
      <c r="A41" s="23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>
      <c r="A42" s="27" t="s">
        <v>37</v>
      </c>
      <c r="B42" s="102">
        <f>SUM(B30,B39,B40:B41)</f>
        <v>20500</v>
      </c>
      <c r="C42" s="102">
        <f t="shared" ref="C42:N42" si="5">SUM(C29:C30,C39,C40:C41)</f>
        <v>20500</v>
      </c>
      <c r="D42" s="102">
        <f t="shared" si="5"/>
        <v>20500</v>
      </c>
      <c r="E42" s="102">
        <f t="shared" si="5"/>
        <v>20500</v>
      </c>
      <c r="F42" s="102">
        <f t="shared" si="5"/>
        <v>20500</v>
      </c>
      <c r="G42" s="102">
        <f t="shared" si="5"/>
        <v>19500</v>
      </c>
      <c r="H42" s="102">
        <f t="shared" si="5"/>
        <v>0</v>
      </c>
      <c r="I42" s="102">
        <f t="shared" si="5"/>
        <v>0</v>
      </c>
      <c r="J42" s="102">
        <f t="shared" si="5"/>
        <v>20500</v>
      </c>
      <c r="K42" s="102">
        <f t="shared" si="5"/>
        <v>20500</v>
      </c>
      <c r="L42" s="102">
        <f t="shared" si="5"/>
        <v>20500</v>
      </c>
      <c r="M42" s="102">
        <f t="shared" si="5"/>
        <v>20500</v>
      </c>
      <c r="N42" s="102">
        <f t="shared" si="5"/>
        <v>204000</v>
      </c>
    </row>
    <row r="43" spans="1:14" ht="8.1" customHeight="1">
      <c r="A43" s="11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>
      <c r="A44" s="27" t="s">
        <v>38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hidden="1">
      <c r="A45" s="23" t="s">
        <v>39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idden="1">
      <c r="A46" s="23" t="s">
        <v>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idden="1">
      <c r="A47" s="23" t="s">
        <v>41</v>
      </c>
      <c r="B47" s="100">
        <f>'2021-JJ Class'!C47+'AfterSchool Class'!C47+'Summer Class'!C47+'BRANCHES class-With NSH exp'!C47+'Sch Part Class-WIth NSH expansi'!C47+'Fund. Class'!C47+'GO Class'!C47</f>
        <v>0</v>
      </c>
      <c r="C47" s="100">
        <f>'2021-JJ Class'!D47+'AfterSchool Class'!D47+'Summer Class'!D47+'BRANCHES class-With NSH exp'!D47+'Sch Part Class-WIth NSH expansi'!D47+'Fund. Class'!D47+'GO Class'!D47</f>
        <v>0</v>
      </c>
      <c r="D47" s="100">
        <f>'2021-JJ Class'!E47+'AfterSchool Class'!E47+'Summer Class'!E47+'BRANCHES class-With NSH exp'!E47+'Sch Part Class-WIth NSH expansi'!E47+'Fund. Class'!E47+'GO Class'!E47</f>
        <v>0</v>
      </c>
      <c r="E47" s="100">
        <f>'2021-JJ Class'!F47+'AfterSchool Class'!F47+'Summer Class'!F47+'BRANCHES class-With NSH exp'!F47+'Sch Part Class-WIth NSH expansi'!F47+'Fund. Class'!F47+'GO Class'!F47</f>
        <v>0</v>
      </c>
      <c r="F47" s="100">
        <f>'2021-JJ Class'!G47+'AfterSchool Class'!G47+'Summer Class'!G47+'BRANCHES class-With NSH exp'!G47+'Sch Part Class-WIth NSH expansi'!G47+'Fund. Class'!G47+'GO Class'!G47</f>
        <v>0</v>
      </c>
      <c r="G47" s="100">
        <f>'2021-JJ Class'!H47+'AfterSchool Class'!H47+'Summer Class'!H47+'BRANCHES class-With NSH exp'!H47+'Sch Part Class-WIth NSH expansi'!H47+'Fund. Class'!H47+'GO Class'!H47</f>
        <v>0</v>
      </c>
      <c r="H47" s="100">
        <f>'2021-JJ Class'!I47+'AfterSchool Class'!I47+'Summer Class'!I47+'BRANCHES class-With NSH exp'!I47+'Sch Part Class-WIth NSH expansi'!I47+'Fund. Class'!I47+'GO Class'!I47</f>
        <v>0</v>
      </c>
      <c r="I47" s="100">
        <f>'2021-JJ Class'!J47+'AfterSchool Class'!J47+'Summer Class'!J47+'BRANCHES class-With NSH exp'!J47+'Sch Part Class-WIth NSH expansi'!J47+'Fund. Class'!J47+'GO Class'!J47</f>
        <v>0</v>
      </c>
      <c r="J47" s="100">
        <f>'2021-JJ Class'!K47+'AfterSchool Class'!K47+'Summer Class'!K47+'BRANCHES class-With NSH exp'!K47+'Sch Part Class-WIth NSH expansi'!K47+'Fund. Class'!K47+'GO Class'!K47</f>
        <v>0</v>
      </c>
      <c r="K47" s="100">
        <f>'2021-JJ Class'!L47+'AfterSchool Class'!L47+'Summer Class'!L47+'BRANCHES class-With NSH exp'!L47+'Sch Part Class-WIth NSH expansi'!L47+'Fund. Class'!L47+'GO Class'!L47</f>
        <v>0</v>
      </c>
      <c r="L47" s="100">
        <f>'2021-JJ Class'!M47+'AfterSchool Class'!M47+'Summer Class'!M47+'BRANCHES class-With NSH exp'!M47+'Sch Part Class-WIth NSH expansi'!M47+'Fund. Class'!M47+'GO Class'!M47</f>
        <v>0</v>
      </c>
      <c r="M47" s="100">
        <f>'2021-JJ Class'!N47+'AfterSchool Class'!N47+'Summer Class'!N47+'BRANCHES class-With NSH exp'!N47+'Sch Part Class-WIth NSH expansi'!N47+'Fund. Class'!N47+'GO Class'!N47</f>
        <v>0</v>
      </c>
      <c r="N47" s="100">
        <f>SUM(B47:M47)</f>
        <v>0</v>
      </c>
    </row>
    <row r="48" spans="1:14">
      <c r="A48" s="29" t="s">
        <v>42</v>
      </c>
      <c r="B48" s="100">
        <f>'2021-JJ Class'!C48+'AfterSchool Class'!C48+'Summer Class'!C48+'BRANCHES class-With NSH exp'!C48+'Sch Part Class-WIth NSH expansi'!C48+'Fund. Class'!C48+'GO Class'!C48</f>
        <v>23400</v>
      </c>
      <c r="C48" s="100">
        <f>'2021-JJ Class'!D48+'AfterSchool Class'!D48+'Summer Class'!D48+'BRANCHES class-With NSH exp'!D48+'Sch Part Class-WIth NSH expansi'!D48+'Fund. Class'!D48+'GO Class'!D48</f>
        <v>0</v>
      </c>
      <c r="D48" s="100">
        <f>'2021-JJ Class'!E48+'AfterSchool Class'!E48+'Summer Class'!E48+'BRANCHES class-With NSH exp'!E48+'Sch Part Class-WIth NSH expansi'!E48+'Fund. Class'!E48+'GO Class'!E48</f>
        <v>0</v>
      </c>
      <c r="E48" s="100">
        <f>'2021-JJ Class'!F48+'AfterSchool Class'!F48+'Summer Class'!F48+'BRANCHES class-With NSH exp'!F48+'Sch Part Class-WIth NSH expansi'!F48+'Fund. Class'!F48+'GO Class'!F48</f>
        <v>23400</v>
      </c>
      <c r="F48" s="100">
        <f>'2021-JJ Class'!G48+'AfterSchool Class'!G48+'Summer Class'!G48+'BRANCHES class-With NSH exp'!G48+'Sch Part Class-WIth NSH expansi'!G48+'Fund. Class'!G48+'GO Class'!G48</f>
        <v>0</v>
      </c>
      <c r="G48" s="100">
        <f>'2021-JJ Class'!H48+'AfterSchool Class'!H48+'Summer Class'!H48+'BRANCHES class-With NSH exp'!H48+'Sch Part Class-WIth NSH expansi'!H48+'Fund. Class'!H48+'GO Class'!H48</f>
        <v>36400</v>
      </c>
      <c r="H48" s="100">
        <v>108400</v>
      </c>
      <c r="I48" s="100">
        <f>'2021-JJ Class'!J48+'AfterSchool Class'!J48+'Summer Class'!J48+'BRANCHES class-With NSH exp'!J48+'Sch Part Class-WIth NSH expansi'!J48+'Fund. Class'!J48+'GO Class'!J48</f>
        <v>0</v>
      </c>
      <c r="J48" s="100">
        <f>'2021-JJ Class'!K48+'AfterSchool Class'!K48+'Summer Class'!K48+'BRANCHES class-With NSH exp'!K48+'Sch Part Class-WIth NSH expansi'!K48+'Fund. Class'!K48+'GO Class'!K48</f>
        <v>0</v>
      </c>
      <c r="K48" s="100">
        <f>'2021-JJ Class'!L48+'AfterSchool Class'!L48+'Summer Class'!L48+'BRANCHES class-With NSH exp'!L48+'Sch Part Class-WIth NSH expansi'!L48+'Fund. Class'!L48+'GO Class'!L48</f>
        <v>23400</v>
      </c>
      <c r="L48" s="100">
        <f>'2021-JJ Class'!M48+'AfterSchool Class'!M48+'Summer Class'!M48+'BRANCHES class-With NSH exp'!M48+'Sch Part Class-WIth NSH expansi'!M48+'Fund. Class'!M48+'GO Class'!M48</f>
        <v>0</v>
      </c>
      <c r="M48" s="100">
        <f>'2021-JJ Class'!N48+'AfterSchool Class'!N48+'Summer Class'!N48+'BRANCHES class-With NSH exp'!N48+'Sch Part Class-WIth NSH expansi'!N48+'Fund. Class'!N48+'GO Class'!N48</f>
        <v>0</v>
      </c>
      <c r="N48" s="100">
        <f>SUM(B48:M48)</f>
        <v>215000</v>
      </c>
    </row>
    <row r="49" spans="1:14" s="39" customFormat="1">
      <c r="A49" s="27" t="s">
        <v>43</v>
      </c>
      <c r="B49" s="102">
        <f t="shared" ref="B49:N49" si="6">SUM(B45:B48)</f>
        <v>23400</v>
      </c>
      <c r="C49" s="102">
        <f t="shared" si="6"/>
        <v>0</v>
      </c>
      <c r="D49" s="102">
        <f t="shared" si="6"/>
        <v>0</v>
      </c>
      <c r="E49" s="102">
        <f t="shared" si="6"/>
        <v>23400</v>
      </c>
      <c r="F49" s="102">
        <f t="shared" si="6"/>
        <v>0</v>
      </c>
      <c r="G49" s="102">
        <f t="shared" si="6"/>
        <v>36400</v>
      </c>
      <c r="H49" s="102">
        <f t="shared" si="6"/>
        <v>108400</v>
      </c>
      <c r="I49" s="102">
        <f t="shared" si="6"/>
        <v>0</v>
      </c>
      <c r="J49" s="102">
        <f t="shared" si="6"/>
        <v>0</v>
      </c>
      <c r="K49" s="102">
        <f t="shared" si="6"/>
        <v>23400</v>
      </c>
      <c r="L49" s="102">
        <f t="shared" si="6"/>
        <v>0</v>
      </c>
      <c r="M49" s="102">
        <f t="shared" si="6"/>
        <v>0</v>
      </c>
      <c r="N49" s="102">
        <f t="shared" si="6"/>
        <v>215000</v>
      </c>
    </row>
    <row r="50" spans="1:14" ht="8.1" customHeight="1">
      <c r="A50" s="1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idden="1">
      <c r="A51" s="27" t="s">
        <v>44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idden="1">
      <c r="A52" s="23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idden="1">
      <c r="A53" s="23" t="s">
        <v>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s="39" customFormat="1" hidden="1">
      <c r="A54" s="27" t="s">
        <v>47</v>
      </c>
      <c r="B54" s="102">
        <f>SUM(B52:B53)</f>
        <v>0</v>
      </c>
      <c r="C54" s="102">
        <f t="shared" ref="C54:N54" si="7">SUM(C52:C53)</f>
        <v>0</v>
      </c>
      <c r="D54" s="102">
        <f t="shared" si="7"/>
        <v>0</v>
      </c>
      <c r="E54" s="102">
        <f t="shared" si="7"/>
        <v>0</v>
      </c>
      <c r="F54" s="102">
        <f t="shared" si="7"/>
        <v>0</v>
      </c>
      <c r="G54" s="102">
        <f t="shared" si="7"/>
        <v>0</v>
      </c>
      <c r="H54" s="102">
        <f t="shared" si="7"/>
        <v>0</v>
      </c>
      <c r="I54" s="102">
        <f t="shared" si="7"/>
        <v>0</v>
      </c>
      <c r="J54" s="102">
        <f t="shared" si="7"/>
        <v>0</v>
      </c>
      <c r="K54" s="102">
        <f t="shared" si="7"/>
        <v>0</v>
      </c>
      <c r="L54" s="102">
        <f t="shared" si="7"/>
        <v>0</v>
      </c>
      <c r="M54" s="102">
        <f t="shared" si="7"/>
        <v>0</v>
      </c>
      <c r="N54" s="102">
        <f t="shared" si="7"/>
        <v>0</v>
      </c>
    </row>
    <row r="55" spans="1:14" ht="8.1" hidden="1" customHeigh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idden="1">
      <c r="A56" s="27" t="s">
        <v>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idden="1">
      <c r="A57" s="23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idden="1">
      <c r="A58" s="23" t="s">
        <v>50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idden="1">
      <c r="A59" s="23" t="s">
        <v>51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>
      <c r="A60" s="23" t="s">
        <v>52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idden="1">
      <c r="A61" s="23" t="s">
        <v>53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39" customFormat="1" hidden="1">
      <c r="A62" s="27" t="s">
        <v>54</v>
      </c>
      <c r="B62" s="102">
        <f>SUM(B57:B61)</f>
        <v>0</v>
      </c>
      <c r="C62" s="102">
        <f t="shared" ref="C62:N62" si="8">SUM(C57:C61)</f>
        <v>0</v>
      </c>
      <c r="D62" s="102">
        <f t="shared" si="8"/>
        <v>0</v>
      </c>
      <c r="E62" s="102">
        <f t="shared" si="8"/>
        <v>0</v>
      </c>
      <c r="F62" s="102">
        <f t="shared" si="8"/>
        <v>0</v>
      </c>
      <c r="G62" s="102">
        <f t="shared" si="8"/>
        <v>0</v>
      </c>
      <c r="H62" s="102">
        <f t="shared" si="8"/>
        <v>0</v>
      </c>
      <c r="I62" s="102">
        <f t="shared" si="8"/>
        <v>0</v>
      </c>
      <c r="J62" s="102">
        <f t="shared" si="8"/>
        <v>0</v>
      </c>
      <c r="K62" s="102">
        <f t="shared" si="8"/>
        <v>0</v>
      </c>
      <c r="L62" s="102">
        <f t="shared" si="8"/>
        <v>0</v>
      </c>
      <c r="M62" s="102">
        <f t="shared" si="8"/>
        <v>0</v>
      </c>
      <c r="N62" s="102">
        <f t="shared" si="8"/>
        <v>0</v>
      </c>
    </row>
    <row r="63" spans="1:14" ht="7.9" hidden="1" customHeight="1">
      <c r="A63" s="11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idden="1">
      <c r="A64" s="27" t="s">
        <v>55</v>
      </c>
      <c r="B64" s="103"/>
      <c r="C64" s="103"/>
      <c r="D64" s="103"/>
      <c r="E64" s="103"/>
      <c r="F64" s="103"/>
      <c r="G64" s="100"/>
      <c r="H64" s="103"/>
      <c r="I64" s="103"/>
      <c r="J64" s="103"/>
      <c r="K64" s="103"/>
      <c r="L64" s="103"/>
      <c r="M64" s="103"/>
      <c r="N64" s="103"/>
    </row>
    <row r="65" spans="1:14" hidden="1">
      <c r="A65" s="23" t="s">
        <v>56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>
      <c r="A66" s="23" t="s">
        <v>57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idden="1">
      <c r="A67" s="23" t="s">
        <v>58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idden="1">
      <c r="A68" s="27" t="s">
        <v>59</v>
      </c>
      <c r="B68" s="102">
        <f>SUM(B65:B67)</f>
        <v>0</v>
      </c>
      <c r="C68" s="102">
        <f t="shared" ref="C68:N68" si="9">SUM(C65:C67)</f>
        <v>0</v>
      </c>
      <c r="D68" s="102">
        <f t="shared" si="9"/>
        <v>0</v>
      </c>
      <c r="E68" s="102">
        <f t="shared" si="9"/>
        <v>0</v>
      </c>
      <c r="F68" s="102">
        <f t="shared" si="9"/>
        <v>0</v>
      </c>
      <c r="G68" s="102">
        <f t="shared" si="9"/>
        <v>0</v>
      </c>
      <c r="H68" s="102">
        <f t="shared" si="9"/>
        <v>0</v>
      </c>
      <c r="I68" s="102">
        <f t="shared" si="9"/>
        <v>0</v>
      </c>
      <c r="J68" s="102">
        <f t="shared" si="9"/>
        <v>0</v>
      </c>
      <c r="K68" s="102">
        <f t="shared" si="9"/>
        <v>0</v>
      </c>
      <c r="L68" s="102">
        <f t="shared" si="9"/>
        <v>0</v>
      </c>
      <c r="M68" s="102">
        <f t="shared" si="9"/>
        <v>0</v>
      </c>
      <c r="N68" s="102">
        <f t="shared" si="9"/>
        <v>0</v>
      </c>
    </row>
    <row r="69" spans="1:14" ht="7.9" hidden="1" customHeight="1">
      <c r="A69" s="11"/>
      <c r="B69" s="100"/>
      <c r="C69" s="100"/>
      <c r="D69" s="100"/>
      <c r="E69" s="100"/>
      <c r="G69" s="100"/>
      <c r="H69" s="100"/>
      <c r="I69" s="100"/>
      <c r="J69" s="100"/>
      <c r="K69" s="100"/>
      <c r="L69" s="100"/>
      <c r="M69" s="100"/>
      <c r="N69" s="100"/>
    </row>
    <row r="70" spans="1:14" s="39" customFormat="1" hidden="1">
      <c r="A70" s="356" t="s">
        <v>60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idden="1">
      <c r="A71" s="23" t="s">
        <v>61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idden="1">
      <c r="A72" s="23" t="s">
        <v>62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hidden="1">
      <c r="A73" s="23" t="s">
        <v>63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idden="1">
      <c r="A74" s="23" t="s">
        <v>64</v>
      </c>
      <c r="B74" s="14">
        <f>'Fund. Class'!C74</f>
        <v>0</v>
      </c>
      <c r="C74" s="14">
        <f>'Fund. Class'!D74</f>
        <v>0</v>
      </c>
      <c r="D74" s="14">
        <f>'Fund. Class'!E74</f>
        <v>0</v>
      </c>
      <c r="E74" s="14">
        <f>'Fund. Class'!F74</f>
        <v>0</v>
      </c>
      <c r="F74" s="14">
        <f>'Fund. Class'!G74</f>
        <v>0</v>
      </c>
      <c r="G74" s="14">
        <f>'Fund. Class'!H74</f>
        <v>0</v>
      </c>
      <c r="H74" s="14">
        <f>'Fund. Class'!I74</f>
        <v>0</v>
      </c>
      <c r="I74" s="14">
        <f>'Fund. Class'!J74</f>
        <v>0</v>
      </c>
      <c r="J74" s="14">
        <f>'Fund. Class'!K74</f>
        <v>0</v>
      </c>
      <c r="K74" s="14">
        <f>'Fund. Class'!L74</f>
        <v>0</v>
      </c>
      <c r="L74" s="14">
        <f>'Fund. Class'!M74</f>
        <v>0</v>
      </c>
      <c r="M74" s="14">
        <f>'Fund. Class'!N74</f>
        <v>0</v>
      </c>
      <c r="N74" s="100">
        <f>SUM('Fund. Class'!C74:N74)</f>
        <v>0</v>
      </c>
    </row>
    <row r="75" spans="1:14" s="39" customFormat="1" hidden="1">
      <c r="A75" s="27" t="s">
        <v>65</v>
      </c>
      <c r="B75" s="102">
        <f t="shared" ref="B75:N75" si="10">SUM(B71:B74)</f>
        <v>0</v>
      </c>
      <c r="C75" s="102">
        <f t="shared" si="10"/>
        <v>0</v>
      </c>
      <c r="D75" s="102">
        <f t="shared" si="10"/>
        <v>0</v>
      </c>
      <c r="E75" s="102">
        <f t="shared" si="10"/>
        <v>0</v>
      </c>
      <c r="F75" s="102">
        <f t="shared" si="10"/>
        <v>0</v>
      </c>
      <c r="G75" s="102">
        <f t="shared" si="10"/>
        <v>0</v>
      </c>
      <c r="H75" s="102">
        <f t="shared" si="10"/>
        <v>0</v>
      </c>
      <c r="I75" s="102">
        <f t="shared" si="10"/>
        <v>0</v>
      </c>
      <c r="J75" s="102">
        <f t="shared" si="10"/>
        <v>0</v>
      </c>
      <c r="K75" s="102">
        <f t="shared" si="10"/>
        <v>0</v>
      </c>
      <c r="L75" s="102">
        <f t="shared" si="10"/>
        <v>0</v>
      </c>
      <c r="M75" s="102">
        <f t="shared" si="10"/>
        <v>0</v>
      </c>
      <c r="N75" s="102">
        <f t="shared" si="10"/>
        <v>0</v>
      </c>
    </row>
    <row r="76" spans="1:14" ht="7.9" hidden="1" customHeight="1">
      <c r="A76" s="1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idden="1">
      <c r="A77" s="27" t="s">
        <v>66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hidden="1">
      <c r="A78" s="23" t="s">
        <v>67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idden="1">
      <c r="A79" s="23" t="s">
        <v>68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idden="1">
      <c r="A80" s="23" t="s">
        <v>69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idden="1">
      <c r="A81" s="23" t="s">
        <v>70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idden="1">
      <c r="A82" s="23" t="s">
        <v>71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idden="1">
      <c r="A83" s="23" t="s">
        <v>72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s="39" customFormat="1" hidden="1">
      <c r="A84" s="27" t="s">
        <v>73</v>
      </c>
      <c r="B84" s="102">
        <f>SUM(B78:B83)</f>
        <v>0</v>
      </c>
      <c r="C84" s="102">
        <f t="shared" ref="C84:N84" si="11">SUM(C78:C83)</f>
        <v>0</v>
      </c>
      <c r="D84" s="102">
        <f t="shared" si="11"/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2">
        <f t="shared" si="11"/>
        <v>0</v>
      </c>
      <c r="K84" s="102">
        <f t="shared" si="11"/>
        <v>0</v>
      </c>
      <c r="L84" s="102">
        <f t="shared" si="11"/>
        <v>0</v>
      </c>
      <c r="M84" s="102">
        <f t="shared" si="11"/>
        <v>0</v>
      </c>
      <c r="N84" s="102">
        <f t="shared" si="11"/>
        <v>0</v>
      </c>
    </row>
    <row r="85" spans="1:14" hidden="1">
      <c r="A85" s="11" t="s">
        <v>74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s="39" customFormat="1" hidden="1">
      <c r="A86" s="27" t="s">
        <v>75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idden="1">
      <c r="A87" s="23" t="s">
        <v>76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idden="1">
      <c r="A88" s="23" t="s">
        <v>77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39" customFormat="1" hidden="1">
      <c r="A89" s="27" t="s">
        <v>78</v>
      </c>
      <c r="B89" s="102">
        <f>SUM(B87:B88)</f>
        <v>0</v>
      </c>
      <c r="C89" s="102">
        <f t="shared" ref="C89:N89" si="12">SUM(C87:C88)</f>
        <v>0</v>
      </c>
      <c r="D89" s="102">
        <f t="shared" si="12"/>
        <v>0</v>
      </c>
      <c r="E89" s="102">
        <f t="shared" si="12"/>
        <v>0</v>
      </c>
      <c r="F89" s="102">
        <f t="shared" si="12"/>
        <v>0</v>
      </c>
      <c r="G89" s="102">
        <f t="shared" si="12"/>
        <v>0</v>
      </c>
      <c r="H89" s="102">
        <f t="shared" si="12"/>
        <v>0</v>
      </c>
      <c r="I89" s="102">
        <f t="shared" si="12"/>
        <v>0</v>
      </c>
      <c r="J89" s="102">
        <f t="shared" si="12"/>
        <v>0</v>
      </c>
      <c r="K89" s="102">
        <f t="shared" si="12"/>
        <v>0</v>
      </c>
      <c r="L89" s="102">
        <f t="shared" si="12"/>
        <v>0</v>
      </c>
      <c r="M89" s="102">
        <f t="shared" si="12"/>
        <v>0</v>
      </c>
      <c r="N89" s="102">
        <f t="shared" si="12"/>
        <v>0</v>
      </c>
    </row>
    <row r="90" spans="1:14" ht="8.1" customHeight="1">
      <c r="A90" s="11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>
      <c r="A91" s="27" t="s">
        <v>79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>
      <c r="A92" s="23" t="s">
        <v>80</v>
      </c>
      <c r="B92" s="100">
        <v>167</v>
      </c>
      <c r="C92" s="100">
        <v>167</v>
      </c>
      <c r="D92" s="100">
        <v>167</v>
      </c>
      <c r="E92" s="100">
        <v>167</v>
      </c>
      <c r="F92" s="100">
        <v>167</v>
      </c>
      <c r="G92" s="100">
        <v>167</v>
      </c>
      <c r="H92" s="100">
        <v>167</v>
      </c>
      <c r="I92" s="100">
        <v>167</v>
      </c>
      <c r="J92" s="100">
        <v>167</v>
      </c>
      <c r="K92" s="100">
        <v>167</v>
      </c>
      <c r="L92" s="100">
        <v>167</v>
      </c>
      <c r="M92" s="100">
        <v>167</v>
      </c>
      <c r="N92" s="100">
        <f>SUM(B92:M92)</f>
        <v>2004</v>
      </c>
    </row>
    <row r="93" spans="1:14">
      <c r="A93" s="23" t="s">
        <v>81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>
        <f>SUM(B93:M93)</f>
        <v>0</v>
      </c>
    </row>
    <row r="94" spans="1:14">
      <c r="A94" s="355" t="s">
        <v>82</v>
      </c>
      <c r="B94" s="100">
        <v>167</v>
      </c>
      <c r="C94" s="100">
        <v>167</v>
      </c>
      <c r="D94" s="100">
        <v>167</v>
      </c>
      <c r="E94" s="100">
        <v>167</v>
      </c>
      <c r="F94" s="100">
        <v>167</v>
      </c>
      <c r="G94" s="100">
        <v>167</v>
      </c>
      <c r="H94" s="100">
        <v>167</v>
      </c>
      <c r="I94" s="100">
        <v>167</v>
      </c>
      <c r="J94" s="100">
        <v>167</v>
      </c>
      <c r="K94" s="100">
        <v>167</v>
      </c>
      <c r="L94" s="100">
        <v>167</v>
      </c>
      <c r="M94" s="100">
        <v>167</v>
      </c>
      <c r="N94" s="100">
        <f>SUM(B94:M94)</f>
        <v>2004</v>
      </c>
    </row>
    <row r="95" spans="1:14" hidden="1">
      <c r="A95" s="355" t="s">
        <v>83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>
        <f>SUM(B95:M95)</f>
        <v>0</v>
      </c>
    </row>
    <row r="96" spans="1:14" hidden="1">
      <c r="A96" s="14" t="s">
        <v>84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358">
        <f>SUM(B96:M96)</f>
        <v>0</v>
      </c>
    </row>
    <row r="97" spans="1:14" hidden="1">
      <c r="A97" s="355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idden="1">
      <c r="A98" s="268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s="39" customFormat="1">
      <c r="A99" s="27" t="s">
        <v>85</v>
      </c>
      <c r="B99" s="102">
        <f t="shared" ref="B99:N99" si="13">SUM(B92:B98)</f>
        <v>334</v>
      </c>
      <c r="C99" s="102">
        <f t="shared" si="13"/>
        <v>334</v>
      </c>
      <c r="D99" s="102">
        <f t="shared" si="13"/>
        <v>334</v>
      </c>
      <c r="E99" s="102">
        <f t="shared" si="13"/>
        <v>334</v>
      </c>
      <c r="F99" s="102">
        <f t="shared" si="13"/>
        <v>334</v>
      </c>
      <c r="G99" s="102">
        <f t="shared" si="13"/>
        <v>334</v>
      </c>
      <c r="H99" s="102">
        <f t="shared" si="13"/>
        <v>334</v>
      </c>
      <c r="I99" s="102">
        <f t="shared" si="13"/>
        <v>334</v>
      </c>
      <c r="J99" s="102">
        <f t="shared" si="13"/>
        <v>334</v>
      </c>
      <c r="K99" s="102">
        <f t="shared" si="13"/>
        <v>334</v>
      </c>
      <c r="L99" s="102">
        <f t="shared" si="13"/>
        <v>334</v>
      </c>
      <c r="M99" s="102">
        <f t="shared" si="13"/>
        <v>334</v>
      </c>
      <c r="N99" s="102">
        <f t="shared" si="13"/>
        <v>4008</v>
      </c>
    </row>
    <row r="100" spans="1:14">
      <c r="A100" s="33" t="s">
        <v>86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s="60" customFormat="1" ht="18.75">
      <c r="A101" s="56" t="s">
        <v>87</v>
      </c>
      <c r="B101" s="106">
        <f t="shared" ref="B101:M101" si="14">SUM(B100,B99,B89,B85,B84,B75,B68,B62,B54,B49,B42,B26,B14)</f>
        <v>183102.1</v>
      </c>
      <c r="C101" s="106">
        <f t="shared" si="14"/>
        <v>53334</v>
      </c>
      <c r="D101" s="106">
        <f t="shared" si="14"/>
        <v>53334</v>
      </c>
      <c r="E101" s="106">
        <f t="shared" si="14"/>
        <v>76734</v>
      </c>
      <c r="F101" s="106">
        <f t="shared" si="14"/>
        <v>58334</v>
      </c>
      <c r="G101" s="106">
        <f t="shared" si="14"/>
        <v>88734</v>
      </c>
      <c r="H101" s="106">
        <f t="shared" si="14"/>
        <v>141234</v>
      </c>
      <c r="I101" s="106">
        <f t="shared" si="14"/>
        <v>32834</v>
      </c>
      <c r="J101" s="106">
        <f t="shared" si="14"/>
        <v>53334</v>
      </c>
      <c r="K101" s="106">
        <f t="shared" si="14"/>
        <v>106734</v>
      </c>
      <c r="L101" s="106">
        <f t="shared" si="14"/>
        <v>53334</v>
      </c>
      <c r="M101" s="106">
        <f t="shared" si="14"/>
        <v>93334</v>
      </c>
      <c r="N101" s="106">
        <f>SUM(N99+N14+N26+N42+N49)</f>
        <v>999376.1</v>
      </c>
    </row>
    <row r="102" spans="1:14" ht="8.1" customHeight="1">
      <c r="A102" s="11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 ht="18.600000000000001" customHeight="1">
      <c r="A103" s="55" t="s">
        <v>88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s="39" customFormat="1" hidden="1">
      <c r="A104" s="27" t="s">
        <v>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idden="1">
      <c r="A105" s="22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 hidden="1">
      <c r="A106" s="22" t="s">
        <v>91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 hidden="1">
      <c r="A107" s="22" t="s">
        <v>92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hidden="1">
      <c r="A108" s="22" t="s">
        <v>93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 s="39" customFormat="1" hidden="1">
      <c r="A109" s="27" t="s">
        <v>94</v>
      </c>
      <c r="B109" s="102">
        <f>SUM(B105:B108)</f>
        <v>0</v>
      </c>
      <c r="C109" s="102">
        <f t="shared" ref="C109:N109" si="15">SUM(C105:C108)</f>
        <v>0</v>
      </c>
      <c r="D109" s="102">
        <f t="shared" si="15"/>
        <v>0</v>
      </c>
      <c r="E109" s="102">
        <f t="shared" si="15"/>
        <v>0</v>
      </c>
      <c r="F109" s="102">
        <f t="shared" si="15"/>
        <v>0</v>
      </c>
      <c r="G109" s="102">
        <f t="shared" si="15"/>
        <v>0</v>
      </c>
      <c r="H109" s="102">
        <f t="shared" si="15"/>
        <v>0</v>
      </c>
      <c r="I109" s="102">
        <f t="shared" si="15"/>
        <v>0</v>
      </c>
      <c r="J109" s="102">
        <f t="shared" si="15"/>
        <v>0</v>
      </c>
      <c r="K109" s="102">
        <f t="shared" si="15"/>
        <v>0</v>
      </c>
      <c r="L109" s="102">
        <f t="shared" si="15"/>
        <v>0</v>
      </c>
      <c r="M109" s="102">
        <f t="shared" si="15"/>
        <v>0</v>
      </c>
      <c r="N109" s="102">
        <f t="shared" si="15"/>
        <v>0</v>
      </c>
    </row>
    <row r="110" spans="1:14" s="39" customFormat="1" ht="6" hidden="1" customHeight="1">
      <c r="A110" s="45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1:14" s="39" customFormat="1" hidden="1">
      <c r="A111" s="27" t="s">
        <v>95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 hidden="1">
      <c r="A112" s="22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 hidden="1">
      <c r="A113" s="22" t="s">
        <v>97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 ht="15.75" customHeight="1">
      <c r="A114" s="22" t="s">
        <v>98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>
      <c r="A115" s="22" t="s">
        <v>99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>
      <c r="A116" s="22" t="s">
        <v>100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1:14"/>
    <row r="118" spans="1:14" s="350" customFormat="1">
      <c r="A118" s="342" t="s">
        <v>101</v>
      </c>
      <c r="B118" s="349">
        <f t="shared" ref="B118:M118" si="16">SUM(B112:B116)</f>
        <v>0</v>
      </c>
      <c r="C118" s="349">
        <f t="shared" si="16"/>
        <v>0</v>
      </c>
      <c r="D118" s="349">
        <f t="shared" si="16"/>
        <v>0</v>
      </c>
      <c r="E118" s="349">
        <f t="shared" si="16"/>
        <v>0</v>
      </c>
      <c r="F118" s="349">
        <f t="shared" si="16"/>
        <v>0</v>
      </c>
      <c r="G118" s="349">
        <f t="shared" si="16"/>
        <v>0</v>
      </c>
      <c r="H118" s="349">
        <f t="shared" si="16"/>
        <v>0</v>
      </c>
      <c r="I118" s="349">
        <f t="shared" si="16"/>
        <v>0</v>
      </c>
      <c r="J118" s="349">
        <f t="shared" si="16"/>
        <v>0</v>
      </c>
      <c r="K118" s="349">
        <f t="shared" si="16"/>
        <v>0</v>
      </c>
      <c r="L118" s="349">
        <f t="shared" si="16"/>
        <v>0</v>
      </c>
      <c r="M118" s="349">
        <f t="shared" si="16"/>
        <v>0</v>
      </c>
      <c r="N118" s="349"/>
    </row>
    <row r="119" spans="1:14" s="348" customFormat="1">
      <c r="A119" s="342" t="s">
        <v>102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</row>
    <row r="120" spans="1:14" s="396" customFormat="1">
      <c r="A120" s="395" t="s">
        <v>103</v>
      </c>
      <c r="B120" s="394">
        <v>416.67</v>
      </c>
      <c r="C120" s="394">
        <v>416.67</v>
      </c>
      <c r="D120" s="394">
        <v>416.67</v>
      </c>
      <c r="E120" s="394">
        <v>416.67</v>
      </c>
      <c r="F120" s="394">
        <v>416.67</v>
      </c>
      <c r="G120" s="394">
        <v>416.67</v>
      </c>
      <c r="H120" s="394">
        <v>416.67</v>
      </c>
      <c r="I120" s="394">
        <v>416.67</v>
      </c>
      <c r="J120" s="394">
        <v>416.67</v>
      </c>
      <c r="K120" s="394">
        <v>416.67</v>
      </c>
      <c r="L120" s="394">
        <v>416.67</v>
      </c>
      <c r="M120" s="394">
        <v>416.67</v>
      </c>
      <c r="N120" s="394">
        <f>SUM(B120:M120)</f>
        <v>5000.04</v>
      </c>
    </row>
    <row r="121" spans="1:14" s="379" customFormat="1">
      <c r="A121" s="397" t="s">
        <v>104</v>
      </c>
      <c r="B121" s="394">
        <v>1300</v>
      </c>
      <c r="C121" s="394">
        <v>1300</v>
      </c>
      <c r="D121" s="394">
        <v>1300</v>
      </c>
      <c r="E121" s="394">
        <v>1300</v>
      </c>
      <c r="F121" s="394">
        <v>1300</v>
      </c>
      <c r="G121" s="394">
        <v>1300</v>
      </c>
      <c r="H121" s="394">
        <v>1300</v>
      </c>
      <c r="I121" s="394">
        <v>1300</v>
      </c>
      <c r="J121" s="394">
        <v>1300</v>
      </c>
      <c r="K121" s="394">
        <v>1300</v>
      </c>
      <c r="L121" s="394">
        <v>1300</v>
      </c>
      <c r="M121" s="394">
        <v>1300</v>
      </c>
      <c r="N121" s="394">
        <f>SUM(B121:M121)</f>
        <v>15600</v>
      </c>
    </row>
    <row r="122" spans="1:14" hidden="1">
      <c r="A122" s="21" t="s">
        <v>105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1</v>
      </c>
      <c r="J122" s="116">
        <v>2</v>
      </c>
      <c r="K122" s="116">
        <v>3</v>
      </c>
      <c r="L122" s="116">
        <v>4</v>
      </c>
      <c r="M122" s="116">
        <v>5</v>
      </c>
      <c r="N122" s="116"/>
    </row>
    <row r="123" spans="1:14">
      <c r="A123" s="265" t="s">
        <v>106</v>
      </c>
      <c r="B123" s="116">
        <v>750</v>
      </c>
      <c r="C123" s="116">
        <v>750</v>
      </c>
      <c r="D123" s="116">
        <v>750</v>
      </c>
      <c r="E123" s="116">
        <v>750</v>
      </c>
      <c r="F123" s="116">
        <v>750</v>
      </c>
      <c r="G123" s="116">
        <v>750</v>
      </c>
      <c r="H123" s="116">
        <v>750</v>
      </c>
      <c r="I123" s="116">
        <v>750</v>
      </c>
      <c r="J123" s="116">
        <v>750</v>
      </c>
      <c r="K123" s="116">
        <v>750</v>
      </c>
      <c r="L123" s="116">
        <v>750</v>
      </c>
      <c r="M123" s="116">
        <v>750</v>
      </c>
      <c r="N123" s="372">
        <f>SUM(B123:M123)</f>
        <v>9000</v>
      </c>
    </row>
    <row r="124" spans="1:14" s="379" customFormat="1">
      <c r="A124" s="397" t="s">
        <v>107</v>
      </c>
      <c r="B124" s="378">
        <v>250</v>
      </c>
      <c r="C124" s="378">
        <v>250</v>
      </c>
      <c r="D124" s="378">
        <v>250</v>
      </c>
      <c r="E124" s="378">
        <v>250</v>
      </c>
      <c r="F124" s="378">
        <v>250</v>
      </c>
      <c r="G124" s="378">
        <v>250</v>
      </c>
      <c r="H124" s="378">
        <v>250</v>
      </c>
      <c r="I124" s="378">
        <v>250</v>
      </c>
      <c r="J124" s="378">
        <v>250</v>
      </c>
      <c r="K124" s="378">
        <v>250</v>
      </c>
      <c r="L124" s="378">
        <v>250</v>
      </c>
      <c r="M124" s="378">
        <v>250</v>
      </c>
      <c r="N124" s="378">
        <f>SUM(B124:M124)</f>
        <v>3000</v>
      </c>
    </row>
    <row r="125" spans="1:14" hidden="1">
      <c r="A125" s="21" t="s">
        <v>108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</row>
    <row r="126" spans="1:14" hidden="1">
      <c r="A126" s="21" t="s">
        <v>109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4" s="319" customFormat="1">
      <c r="A127" s="317" t="s">
        <v>110</v>
      </c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>
        <f>SUM(N120:N124)</f>
        <v>32600.04</v>
      </c>
    </row>
    <row r="128" spans="1:14" s="319" customFormat="1" hidden="1">
      <c r="A128" s="320" t="s">
        <v>111</v>
      </c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</row>
    <row r="129" spans="1:22" hidden="1">
      <c r="A129" s="321" t="s">
        <v>112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>
        <f>SUM(J129:M129)</f>
        <v>0</v>
      </c>
    </row>
    <row r="130" spans="1:22" hidden="1">
      <c r="A130" s="321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>
        <f t="shared" ref="N130:N132" si="17">SUM(B130:M130)</f>
        <v>0</v>
      </c>
    </row>
    <row r="131" spans="1:22" hidden="1">
      <c r="A131" s="322" t="s">
        <v>113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>
        <f t="shared" si="17"/>
        <v>0</v>
      </c>
    </row>
    <row r="132" spans="1:22" hidden="1">
      <c r="A132" s="322" t="s">
        <v>114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>
        <f t="shared" si="17"/>
        <v>0</v>
      </c>
    </row>
    <row r="133" spans="1:22" hidden="1">
      <c r="A133" s="322" t="s">
        <v>115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>
        <f>SUM(J133:M133)</f>
        <v>0</v>
      </c>
    </row>
    <row r="134" spans="1:22" hidden="1">
      <c r="A134" s="322" t="s">
        <v>116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>
        <f t="shared" ref="N134:N139" si="18">SUM(J134:M134)</f>
        <v>0</v>
      </c>
    </row>
    <row r="135" spans="1:22" hidden="1">
      <c r="A135" s="322" t="s">
        <v>117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>
        <f t="shared" si="18"/>
        <v>0</v>
      </c>
    </row>
    <row r="136" spans="1:22" hidden="1">
      <c r="A136" s="322" t="s">
        <v>118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>
        <f t="shared" si="18"/>
        <v>0</v>
      </c>
    </row>
    <row r="137" spans="1:22" hidden="1">
      <c r="A137" s="324" t="s">
        <v>119</v>
      </c>
      <c r="B137" s="324"/>
      <c r="C137" s="325"/>
      <c r="D137" s="325"/>
      <c r="E137" s="325"/>
      <c r="F137" s="325"/>
      <c r="G137" s="325"/>
      <c r="H137" s="325">
        <v>0</v>
      </c>
      <c r="I137" s="325">
        <v>0</v>
      </c>
      <c r="J137" s="325"/>
      <c r="K137" s="325"/>
      <c r="L137" s="325"/>
      <c r="M137" s="325"/>
      <c r="N137" s="325">
        <f>SUM(J137:M137)</f>
        <v>0</v>
      </c>
      <c r="O137" s="325">
        <f>SUM(K137:N137)</f>
        <v>0</v>
      </c>
      <c r="P137" s="273"/>
      <c r="Q137" s="273"/>
      <c r="R137" s="273"/>
      <c r="S137" s="273"/>
      <c r="T137" s="273"/>
      <c r="U137" s="273"/>
      <c r="V137" s="273"/>
    </row>
    <row r="138" spans="1:22" hidden="1">
      <c r="A138" s="322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>
        <f t="shared" si="18"/>
        <v>0</v>
      </c>
    </row>
    <row r="139" spans="1:22" s="263" customFormat="1" hidden="1">
      <c r="A139" s="322" t="s">
        <v>120</v>
      </c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>
        <f t="shared" si="18"/>
        <v>0</v>
      </c>
    </row>
    <row r="140" spans="1:22" hidden="1">
      <c r="A140" s="309" t="s">
        <v>121</v>
      </c>
      <c r="B140" s="282"/>
      <c r="C140" s="325"/>
      <c r="D140" s="325"/>
      <c r="E140" s="325"/>
      <c r="F140" s="325"/>
      <c r="G140" s="325"/>
      <c r="H140" s="326"/>
      <c r="I140" s="327"/>
      <c r="J140" s="325"/>
      <c r="K140" s="325"/>
      <c r="L140" s="325"/>
      <c r="M140" s="325"/>
      <c r="N140" s="328">
        <f>SUM(J140:M140)</f>
        <v>0</v>
      </c>
      <c r="O140" s="325">
        <f>SUM(C140:N140)</f>
        <v>0</v>
      </c>
      <c r="P140" s="329"/>
      <c r="Q140" s="330"/>
      <c r="R140" s="331"/>
      <c r="S140" s="282"/>
      <c r="T140" s="282"/>
      <c r="U140" s="332"/>
      <c r="V140" s="282"/>
    </row>
    <row r="141" spans="1:22" s="48" customFormat="1">
      <c r="A141" s="336" t="s">
        <v>122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1:22" s="383" customFormat="1">
      <c r="A142" s="380" t="s">
        <v>123</v>
      </c>
      <c r="B142" s="381">
        <v>1000</v>
      </c>
      <c r="C142" s="381">
        <v>1000</v>
      </c>
      <c r="D142" s="381">
        <v>1000</v>
      </c>
      <c r="E142" s="381">
        <v>1000</v>
      </c>
      <c r="F142" s="381">
        <v>1000</v>
      </c>
      <c r="G142" s="381">
        <v>1000</v>
      </c>
      <c r="H142" s="381"/>
      <c r="I142" s="381"/>
      <c r="J142" s="381"/>
      <c r="K142" s="381"/>
      <c r="L142" s="381"/>
      <c r="M142" s="381"/>
      <c r="N142" s="382">
        <f>SUM(B142:M142)</f>
        <v>6000</v>
      </c>
    </row>
    <row r="143" spans="1:22" s="376" customFormat="1">
      <c r="A143" s="374" t="s">
        <v>124</v>
      </c>
      <c r="B143" s="375">
        <f>'2021-JJ Class'!C147+'AfterSchool Class'!C146+'Summer Class'!C146+'BRANCHES class-With NSH exp'!C146+'Sch Part Class-WIth NSH expansi'!C146+'Fund. Class'!C146+'GO Class'!C146</f>
        <v>0</v>
      </c>
      <c r="C143" s="375">
        <f>'2021-JJ Class'!D147+'AfterSchool Class'!D146+'Summer Class'!D146+'BRANCHES class-With NSH exp'!D146+'Sch Part Class-WIth NSH expansi'!D146+'Fund. Class'!D146+'GO Class'!D146</f>
        <v>0</v>
      </c>
      <c r="D143" s="375">
        <f>'2021-JJ Class'!E147+'AfterSchool Class'!E146+'Summer Class'!E146+'BRANCHES class-With NSH exp'!E146+'Sch Part Class-WIth NSH expansi'!E146+'Fund. Class'!E146+'GO Class'!E146</f>
        <v>0</v>
      </c>
      <c r="E143" s="375">
        <f>'2021-JJ Class'!F147+'AfterSchool Class'!F146+'Summer Class'!F146+'BRANCHES class-With NSH exp'!F146+'Sch Part Class-WIth NSH expansi'!F146+'Fund. Class'!F146+'GO Class'!F146</f>
        <v>0</v>
      </c>
      <c r="F143" s="375">
        <f>'2021-JJ Class'!G147+'AfterSchool Class'!G146+'Summer Class'!G146+'BRANCHES class-With NSH exp'!G146+'Sch Part Class-WIth NSH expansi'!G146+'Fund. Class'!G146+'GO Class'!G146</f>
        <v>0</v>
      </c>
      <c r="G143" s="375">
        <f>'2021-JJ Class'!H147+'AfterSchool Class'!H146+'Summer Class'!H146+'BRANCHES class-With NSH exp'!H146+'Sch Part Class-WIth NSH expansi'!H146+'Fund. Class'!H146+'GO Class'!H146</f>
        <v>0</v>
      </c>
      <c r="H143" s="375">
        <f>'2021-JJ Class'!I147+'AfterSchool Class'!I146+'Summer Class'!I146+'BRANCHES class-With NSH exp'!I146+'Sch Part Class-WIth NSH expansi'!I146+'Fund. Class'!I146+'GO Class'!I146</f>
        <v>0</v>
      </c>
      <c r="I143" s="375">
        <f>'2021-JJ Class'!J147+'AfterSchool Class'!J146+'Summer Class'!J146+'BRANCHES class-With NSH exp'!J146+'Sch Part Class-WIth NSH expansi'!J146+'Fund. Class'!J146+'GO Class'!J146</f>
        <v>0</v>
      </c>
      <c r="J143" s="375">
        <f>'2021-JJ Class'!K147+'AfterSchool Class'!K146+'Summer Class'!K146+'BRANCHES class-With NSH exp'!K146+'Sch Part Class-WIth NSH expansi'!K146+'Fund. Class'!K146+'GO Class'!K146</f>
        <v>0</v>
      </c>
      <c r="K143" s="375">
        <f>'2021-JJ Class'!L147+'AfterSchool Class'!L146+'Summer Class'!L146+'BRANCHES class-With NSH exp'!L146+'Sch Part Class-WIth NSH expansi'!L146+'Fund. Class'!L146+'GO Class'!L146</f>
        <v>0</v>
      </c>
      <c r="L143" s="375">
        <f>'2021-JJ Class'!M147+'AfterSchool Class'!M146+'Summer Class'!M146+'BRANCHES class-With NSH exp'!M146+'Sch Part Class-WIth NSH expansi'!M146+'Fund. Class'!M146+'GO Class'!M146</f>
        <v>0</v>
      </c>
      <c r="M143" s="375">
        <f>'2021-JJ Class'!N147+'AfterSchool Class'!N146+'Summer Class'!N146+'BRANCHES class-With NSH exp'!N146+'Sch Part Class-WIth NSH expansi'!N146+'Fund. Class'!N146+'GO Class'!N146</f>
        <v>0</v>
      </c>
      <c r="N143" s="375">
        <f>SUM(B143:M143)</f>
        <v>0</v>
      </c>
    </row>
    <row r="144" spans="1:22" s="48" customFormat="1">
      <c r="A144" s="339" t="s">
        <v>125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1:14">
      <c r="A145" s="337" t="s">
        <v>126</v>
      </c>
      <c r="B145" s="100">
        <v>2040</v>
      </c>
      <c r="C145" s="100">
        <v>2040</v>
      </c>
      <c r="D145" s="100">
        <v>2040</v>
      </c>
      <c r="E145" s="100">
        <v>2040</v>
      </c>
      <c r="F145" s="100">
        <v>2040</v>
      </c>
      <c r="G145" s="100">
        <v>2040</v>
      </c>
      <c r="H145" s="373">
        <v>7200</v>
      </c>
      <c r="I145" s="373">
        <v>1800</v>
      </c>
      <c r="J145" s="100">
        <v>2040</v>
      </c>
      <c r="K145" s="100">
        <v>2040</v>
      </c>
      <c r="L145" s="100">
        <v>2040</v>
      </c>
      <c r="M145" s="100">
        <v>2040</v>
      </c>
      <c r="N145" s="100">
        <f>SUM(B145:M145)</f>
        <v>29400</v>
      </c>
    </row>
    <row r="146" spans="1:14" hidden="1">
      <c r="A146" s="337" t="s">
        <v>127</v>
      </c>
      <c r="B146" s="100">
        <f>'2021-JJ Class'!C151+'AfterSchool Class'!C150+'Summer Class'!C150+'BRANCHES class-With NSH exp'!C150+'Sch Part Class-WIth NSH expansi'!C150+'Fund. Class'!C150+'GO Class'!C150</f>
        <v>0</v>
      </c>
      <c r="C146" s="100">
        <f>'2021-JJ Class'!D151+'AfterSchool Class'!D150+'Summer Class'!D150+'BRANCHES class-With NSH exp'!D150+'Sch Part Class-WIth NSH expansi'!D150+'Fund. Class'!D150+'GO Class'!D150</f>
        <v>0</v>
      </c>
      <c r="D146" s="100">
        <f>'2021-JJ Class'!E151+'AfterSchool Class'!E150+'Summer Class'!E150+'BRANCHES class-With NSH exp'!E150+'Sch Part Class-WIth NSH expansi'!E150+'Fund. Class'!E150+'GO Class'!E150</f>
        <v>0</v>
      </c>
      <c r="E146" s="100">
        <f>'2021-JJ Class'!F151+'AfterSchool Class'!F150+'Summer Class'!F150+'BRANCHES class-With NSH exp'!F150+'Sch Part Class-WIth NSH expansi'!F150+'Fund. Class'!F150+'GO Class'!F150</f>
        <v>0</v>
      </c>
      <c r="F146" s="100">
        <f>'2021-JJ Class'!G151+'AfterSchool Class'!G150+'Summer Class'!G150+'BRANCHES class-With NSH exp'!G150+'Sch Part Class-WIth NSH expansi'!G150+'Fund. Class'!G150+'GO Class'!G150</f>
        <v>0</v>
      </c>
      <c r="G146" s="100">
        <f>'2021-JJ Class'!H151+'AfterSchool Class'!H150+'Summer Class'!H150+'BRANCHES class-With NSH exp'!H150+'Sch Part Class-WIth NSH expansi'!H150+'Fund. Class'!H150+'GO Class'!H150</f>
        <v>0</v>
      </c>
      <c r="H146" s="100">
        <f>'2021-JJ Class'!I151+'AfterSchool Class'!I150+'Summer Class'!I150+'BRANCHES class-With NSH exp'!I150+'Sch Part Class-WIth NSH expansi'!I150+'Fund. Class'!I150+'GO Class'!I150</f>
        <v>0</v>
      </c>
      <c r="I146" s="100">
        <f>'2021-JJ Class'!J151+'AfterSchool Class'!J150+'Summer Class'!J150+'BRANCHES class-With NSH exp'!J150+'Sch Part Class-WIth NSH expansi'!J150+'Fund. Class'!J150+'GO Class'!J150</f>
        <v>0</v>
      </c>
      <c r="J146" s="100">
        <f>'2021-JJ Class'!K151+'AfterSchool Class'!K150+'Summer Class'!K150+'BRANCHES class-With NSH exp'!K150+'Sch Part Class-WIth NSH expansi'!K150+'Fund. Class'!K150+'GO Class'!K150</f>
        <v>0</v>
      </c>
      <c r="K146" s="100">
        <f>'2021-JJ Class'!L151+'AfterSchool Class'!L150+'Summer Class'!L150+'BRANCHES class-With NSH exp'!L150+'Sch Part Class-WIth NSH expansi'!L150+'Fund. Class'!L150+'GO Class'!L150</f>
        <v>0</v>
      </c>
      <c r="L146" s="100">
        <f>'2021-JJ Class'!M151+'AfterSchool Class'!M150+'Summer Class'!M150+'BRANCHES class-With NSH exp'!M150+'Sch Part Class-WIth NSH expansi'!M150+'Fund. Class'!M150+'GO Class'!M150</f>
        <v>0</v>
      </c>
      <c r="M146" s="100">
        <f>'2021-JJ Class'!N151+'AfterSchool Class'!N150+'Summer Class'!N150+'BRANCHES class-With NSH exp'!N150+'Sch Part Class-WIth NSH expansi'!N150+'Fund. Class'!N150+'GO Class'!N150</f>
        <v>0</v>
      </c>
      <c r="N146" s="100"/>
    </row>
    <row r="147" spans="1:14" hidden="1">
      <c r="A147" s="337" t="s">
        <v>128</v>
      </c>
      <c r="B147" s="325"/>
      <c r="C147" s="325"/>
      <c r="D147" s="325"/>
      <c r="E147" s="325"/>
      <c r="F147" s="325"/>
      <c r="G147" s="325">
        <v>0</v>
      </c>
      <c r="H147" s="325">
        <v>0</v>
      </c>
      <c r="I147" s="325">
        <v>0</v>
      </c>
      <c r="J147" s="325"/>
      <c r="K147" s="325"/>
      <c r="L147" s="325"/>
      <c r="M147" s="325"/>
      <c r="N147" s="100">
        <f>SUM(B147:M147)</f>
        <v>0</v>
      </c>
    </row>
    <row r="148" spans="1:14" s="379" customFormat="1">
      <c r="A148" s="392" t="s">
        <v>129</v>
      </c>
      <c r="B148" s="393">
        <v>1000</v>
      </c>
      <c r="C148" s="393">
        <v>1000</v>
      </c>
      <c r="D148" s="393">
        <v>1000</v>
      </c>
      <c r="E148" s="393">
        <v>1000</v>
      </c>
      <c r="F148" s="393">
        <v>1000</v>
      </c>
      <c r="G148" s="393">
        <v>1000</v>
      </c>
      <c r="H148" s="393">
        <v>1000</v>
      </c>
      <c r="I148" s="393">
        <v>1000</v>
      </c>
      <c r="J148" s="393">
        <v>1000</v>
      </c>
      <c r="K148" s="393">
        <v>1000</v>
      </c>
      <c r="L148" s="393">
        <v>1000</v>
      </c>
      <c r="M148" s="393">
        <v>1000</v>
      </c>
      <c r="N148" s="394">
        <f>SUM(B148:M148)</f>
        <v>12000</v>
      </c>
    </row>
    <row r="149" spans="1:14" s="379" customFormat="1">
      <c r="A149" s="392" t="s">
        <v>130</v>
      </c>
      <c r="B149" s="393">
        <v>1000</v>
      </c>
      <c r="C149" s="393">
        <v>1000</v>
      </c>
      <c r="D149" s="393">
        <v>1000</v>
      </c>
      <c r="E149" s="393">
        <v>1000</v>
      </c>
      <c r="F149" s="393">
        <v>1000</v>
      </c>
      <c r="G149" s="393">
        <v>1000</v>
      </c>
      <c r="H149" s="393">
        <v>1000</v>
      </c>
      <c r="I149" s="393">
        <v>1000</v>
      </c>
      <c r="J149" s="393">
        <v>1000</v>
      </c>
      <c r="K149" s="393">
        <v>1000</v>
      </c>
      <c r="L149" s="393">
        <v>1000</v>
      </c>
      <c r="M149" s="393">
        <v>1000</v>
      </c>
      <c r="N149" s="394">
        <f>SUM(B149:M149)</f>
        <v>12000</v>
      </c>
    </row>
    <row r="150" spans="1:14" s="51" customFormat="1">
      <c r="A150" s="339" t="s">
        <v>131</v>
      </c>
      <c r="B150" s="105">
        <f t="shared" ref="B150:N150" si="19">SUM(B145:B149)</f>
        <v>4040</v>
      </c>
      <c r="C150" s="105">
        <f t="shared" si="19"/>
        <v>4040</v>
      </c>
      <c r="D150" s="105">
        <f t="shared" si="19"/>
        <v>4040</v>
      </c>
      <c r="E150" s="105">
        <f t="shared" si="19"/>
        <v>4040</v>
      </c>
      <c r="F150" s="105">
        <f t="shared" si="19"/>
        <v>4040</v>
      </c>
      <c r="G150" s="105">
        <f t="shared" si="19"/>
        <v>4040</v>
      </c>
      <c r="H150" s="105">
        <f t="shared" si="19"/>
        <v>9200</v>
      </c>
      <c r="I150" s="105">
        <f t="shared" si="19"/>
        <v>3800</v>
      </c>
      <c r="J150" s="105">
        <f t="shared" si="19"/>
        <v>4040</v>
      </c>
      <c r="K150" s="105">
        <f t="shared" si="19"/>
        <v>4040</v>
      </c>
      <c r="L150" s="105">
        <f t="shared" si="19"/>
        <v>4040</v>
      </c>
      <c r="M150" s="105">
        <f t="shared" si="19"/>
        <v>4040</v>
      </c>
      <c r="N150" s="105">
        <f t="shared" si="19"/>
        <v>53400</v>
      </c>
    </row>
    <row r="151" spans="1:14" hidden="1">
      <c r="A151" s="340" t="s">
        <v>132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</row>
    <row r="152" spans="1:14" hidden="1">
      <c r="A152" s="340" t="s">
        <v>133</v>
      </c>
      <c r="B152" s="100">
        <f>'2021-JJ Class'!C157+'AfterSchool Class'!C156+'Summer Class'!C156+'BRANCHES class-With NSH exp'!C156+'Sch Part Class-WIth NSH expansi'!C156+'Fund. Class'!C156+'GO Class'!C156</f>
        <v>0</v>
      </c>
      <c r="C152" s="100">
        <f>'2021-JJ Class'!D157+'AfterSchool Class'!D156+'Summer Class'!D156+'BRANCHES class-With NSH exp'!D156+'Sch Part Class-WIth NSH expansi'!D156+'Fund. Class'!D156+'GO Class'!D156</f>
        <v>0</v>
      </c>
      <c r="D152" s="100">
        <f>'2021-JJ Class'!E157+'AfterSchool Class'!E156+'Summer Class'!E156+'BRANCHES class-With NSH exp'!E156+'Sch Part Class-WIth NSH expansi'!E156+'Fund. Class'!E156+'GO Class'!E156</f>
        <v>0</v>
      </c>
      <c r="E152" s="100">
        <f>'2021-JJ Class'!F157+'AfterSchool Class'!F156+'Summer Class'!F156+'BRANCHES class-With NSH exp'!F156+'Sch Part Class-WIth NSH expansi'!F156+'Fund. Class'!F156+'GO Class'!F156</f>
        <v>0</v>
      </c>
      <c r="F152" s="100"/>
      <c r="G152" s="100">
        <f>'2021-JJ Class'!H157+'AfterSchool Class'!H156+'Summer Class'!H156+'BRANCHES class-With NSH exp'!H156+'Sch Part Class-WIth NSH expansi'!H156+'Fund. Class'!H156+'GO Class'!H156</f>
        <v>0</v>
      </c>
      <c r="H152" s="100">
        <f>'2021-JJ Class'!I157+'AfterSchool Class'!I156+'Summer Class'!I156+'BRANCHES class-With NSH exp'!I156+'Sch Part Class-WIth NSH expansi'!I156+'Fund. Class'!I156+'GO Class'!I156</f>
        <v>0</v>
      </c>
      <c r="I152" s="100">
        <f>'2021-JJ Class'!J157+'AfterSchool Class'!J156+'Summer Class'!J156+'BRANCHES class-With NSH exp'!J156+'Sch Part Class-WIth NSH expansi'!J156+'Fund. Class'!J156+'GO Class'!J156</f>
        <v>0</v>
      </c>
      <c r="J152" s="100">
        <f>'2021-JJ Class'!K157+'AfterSchool Class'!K156+'Summer Class'!K156+'BRANCHES class-With NSH exp'!K156+'Sch Part Class-WIth NSH expansi'!K156+'Fund. Class'!K156+'GO Class'!K156</f>
        <v>0</v>
      </c>
      <c r="K152" s="100">
        <f>'2021-JJ Class'!L157+'AfterSchool Class'!L156+'Summer Class'!L156+'BRANCHES class-With NSH exp'!L156+'Sch Part Class-WIth NSH expansi'!L156+'Fund. Class'!L156+'GO Class'!L156</f>
        <v>0</v>
      </c>
      <c r="L152" s="100">
        <f>'2021-JJ Class'!M157+'AfterSchool Class'!M156+'Summer Class'!M156+'BRANCHES class-With NSH exp'!M156+'Sch Part Class-WIth NSH expansi'!M156+'Fund. Class'!M156+'GO Class'!M156</f>
        <v>0</v>
      </c>
      <c r="M152" s="100"/>
      <c r="N152" s="100">
        <f>SUM(B152:M152)</f>
        <v>0</v>
      </c>
    </row>
    <row r="153" spans="1:14" hidden="1">
      <c r="A153" s="340" t="s">
        <v>134</v>
      </c>
      <c r="B153" s="100">
        <f>'2021-JJ Class'!C158+'AfterSchool Class'!C157+'Summer Class'!C157+'BRANCHES class-With NSH exp'!C157+'Sch Part Class-WIth NSH expansi'!C157+'Fund. Class'!C157+'GO Class'!C157</f>
        <v>0</v>
      </c>
      <c r="C153" s="100">
        <f>'2021-JJ Class'!D158+'AfterSchool Class'!D157+'Summer Class'!D157+'BRANCHES class-With NSH exp'!D157+'Sch Part Class-WIth NSH expansi'!D157+'Fund. Class'!D157+'GO Class'!D157</f>
        <v>0</v>
      </c>
      <c r="D153" s="100">
        <f>'2021-JJ Class'!E158+'AfterSchool Class'!E157+'Summer Class'!E157+'BRANCHES class-With NSH exp'!E157+'Sch Part Class-WIth NSH expansi'!E157+'Fund. Class'!E157+'GO Class'!E157</f>
        <v>0</v>
      </c>
      <c r="E153" s="100">
        <f>'2021-JJ Class'!F158+'AfterSchool Class'!F157+'Summer Class'!F157+'BRANCHES class-With NSH exp'!F157+'Sch Part Class-WIth NSH expansi'!F157+'Fund. Class'!F157+'GO Class'!F157</f>
        <v>0</v>
      </c>
      <c r="F153" s="100">
        <f>'2021-JJ Class'!G158+'AfterSchool Class'!G157+'Summer Class'!G157+'BRANCHES class-With NSH exp'!G157+'Sch Part Class-WIth NSH expansi'!G157+'Fund. Class'!G157+'GO Class'!G157</f>
        <v>0</v>
      </c>
      <c r="G153" s="100">
        <f>'2021-JJ Class'!H158+'AfterSchool Class'!H157+'Summer Class'!H157+'BRANCHES class-With NSH exp'!H157+'Sch Part Class-WIth NSH expansi'!H157+'Fund. Class'!H157+'GO Class'!H157</f>
        <v>0</v>
      </c>
      <c r="H153" s="100">
        <f>'2021-JJ Class'!I158+'AfterSchool Class'!I157+'Summer Class'!I157+'BRANCHES class-With NSH exp'!I157+'Sch Part Class-WIth NSH expansi'!I157+'Fund. Class'!I157+'GO Class'!I157</f>
        <v>0</v>
      </c>
      <c r="I153" s="100">
        <f>'2021-JJ Class'!J158+'AfterSchool Class'!J157+'Summer Class'!J157+'BRANCHES class-With NSH exp'!J157+'Sch Part Class-WIth NSH expansi'!J157+'Fund. Class'!J157+'GO Class'!J157</f>
        <v>0</v>
      </c>
      <c r="J153" s="100">
        <f>'2021-JJ Class'!K158+'AfterSchool Class'!K157+'Summer Class'!K157+'BRANCHES class-With NSH exp'!K157+'Sch Part Class-WIth NSH expansi'!K157+'Fund. Class'!K157+'GO Class'!K157</f>
        <v>0</v>
      </c>
      <c r="K153" s="100">
        <f>'2021-JJ Class'!L158+'AfterSchool Class'!L157+'Summer Class'!L157+'BRANCHES class-With NSH exp'!L157+'Sch Part Class-WIth NSH expansi'!L157+'Fund. Class'!L157+'GO Class'!L157</f>
        <v>0</v>
      </c>
      <c r="L153" s="100">
        <f>'2021-JJ Class'!M158+'AfterSchool Class'!M157+'Summer Class'!M157+'BRANCHES class-With NSH exp'!M157+'Sch Part Class-WIth NSH expansi'!M157+'Fund. Class'!M157+'GO Class'!M157</f>
        <v>0</v>
      </c>
      <c r="M153" s="100">
        <f>'2021-JJ Class'!N158+'AfterSchool Class'!N157+'Summer Class'!N157+'BRANCHES class-With NSH exp'!N157+'Sch Part Class-WIth NSH expansi'!N157+'Fund. Class'!N157+'GO Class'!N157</f>
        <v>0</v>
      </c>
      <c r="N153" s="100">
        <f>SUM(B153:M153)</f>
        <v>0</v>
      </c>
    </row>
    <row r="154" spans="1:14" s="51" customFormat="1">
      <c r="A154" s="341" t="s">
        <v>135</v>
      </c>
      <c r="B154" s="105">
        <f t="shared" ref="B154:H154" si="20">SUM(B143+B150+B142)</f>
        <v>5040</v>
      </c>
      <c r="C154" s="105">
        <f t="shared" si="20"/>
        <v>5040</v>
      </c>
      <c r="D154" s="105">
        <f t="shared" si="20"/>
        <v>5040</v>
      </c>
      <c r="E154" s="105">
        <f t="shared" si="20"/>
        <v>5040</v>
      </c>
      <c r="F154" s="105">
        <f t="shared" si="20"/>
        <v>5040</v>
      </c>
      <c r="G154" s="105">
        <f t="shared" si="20"/>
        <v>5040</v>
      </c>
      <c r="H154" s="105">
        <f t="shared" si="20"/>
        <v>9200</v>
      </c>
      <c r="I154" s="105">
        <f t="shared" ref="I154:N154" si="21">SUM(I143+I150)</f>
        <v>3800</v>
      </c>
      <c r="J154" s="105">
        <f t="shared" si="21"/>
        <v>4040</v>
      </c>
      <c r="K154" s="105">
        <f t="shared" si="21"/>
        <v>4040</v>
      </c>
      <c r="L154" s="105">
        <f t="shared" si="21"/>
        <v>4040</v>
      </c>
      <c r="M154" s="105">
        <f t="shared" si="21"/>
        <v>4040</v>
      </c>
      <c r="N154" s="105">
        <f t="shared" si="21"/>
        <v>53400</v>
      </c>
    </row>
    <row r="155" spans="1:14">
      <c r="A155" s="377" t="s">
        <v>136</v>
      </c>
      <c r="B155" s="100">
        <f>'2021-JJ Class'!C160+'AfterSchool Class'!C159+'Summer Class'!C159+'BRANCHES class-With NSH exp'!C159+'Sch Part Class-WIth NSH expansi'!C159+'Fund. Class'!C159+'GO Class'!C159</f>
        <v>0</v>
      </c>
      <c r="C155" s="100">
        <f>'2021-JJ Class'!D160+'AfterSchool Class'!D159+'Summer Class'!D159+'BRANCHES class-With NSH exp'!D159+'Sch Part Class-WIth NSH expansi'!D159+'Fund. Class'!D159+'GO Class'!D159</f>
        <v>0</v>
      </c>
      <c r="D155" s="100">
        <f>'2021-JJ Class'!E160+'AfterSchool Class'!E159+'Summer Class'!E159+'BRANCHES class-With NSH exp'!E159+'Sch Part Class-WIth NSH expansi'!E159+'Fund. Class'!E159+'GO Class'!E159</f>
        <v>0</v>
      </c>
      <c r="E155" s="100">
        <f>'2021-JJ Class'!F160+'AfterSchool Class'!F159+'Summer Class'!F159+'BRANCHES class-With NSH exp'!F159+'Sch Part Class-WIth NSH expansi'!F159+'Fund. Class'!F159+'GO Class'!F159</f>
        <v>0</v>
      </c>
      <c r="F155" s="100">
        <f>'2021-JJ Class'!G160+'AfterSchool Class'!G159+'Summer Class'!G159+'BRANCHES class-With NSH exp'!G159+'Sch Part Class-WIth NSH expansi'!G159+'Fund. Class'!G159+'GO Class'!G159</f>
        <v>0</v>
      </c>
      <c r="G155" s="100">
        <f>'2021-JJ Class'!H160+'AfterSchool Class'!H159+'Summer Class'!H159+'BRANCHES class-With NSH exp'!H159+'Sch Part Class-WIth NSH expansi'!H159+'Fund. Class'!H159+'GO Class'!H159</f>
        <v>0</v>
      </c>
      <c r="H155" s="100">
        <v>1000</v>
      </c>
      <c r="I155" s="100">
        <f>'2021-JJ Class'!J160+'AfterSchool Class'!J159+'Summer Class'!J159+'BRANCHES class-With NSH exp'!J159+'Sch Part Class-WIth NSH expansi'!J159+'Fund. Class'!J159+'GO Class'!J159</f>
        <v>0</v>
      </c>
      <c r="J155" s="100">
        <f>'2021-JJ Class'!K160+'AfterSchool Class'!K159+'Summer Class'!K159+'BRANCHES class-With NSH exp'!K159+'Sch Part Class-WIth NSH expansi'!K159+'Fund. Class'!K159+'GO Class'!K159</f>
        <v>0</v>
      </c>
      <c r="K155" s="100">
        <f>'2021-JJ Class'!L160+'AfterSchool Class'!L159+'Summer Class'!L159+'BRANCHES class-With NSH exp'!L159+'Sch Part Class-WIth NSH expansi'!L159+'Fund. Class'!L159+'GO Class'!L159</f>
        <v>0</v>
      </c>
      <c r="L155" s="100">
        <f>'2021-JJ Class'!M160+'AfterSchool Class'!M159+'Summer Class'!M159+'BRANCHES class-With NSH exp'!M159+'Sch Part Class-WIth NSH expansi'!M159+'Fund. Class'!M159+'GO Class'!M159</f>
        <v>0</v>
      </c>
      <c r="M155" s="100">
        <f>'2021-JJ Class'!N160+'AfterSchool Class'!N159+'Summer Class'!N159+'BRANCHES class-With NSH exp'!N159+'Sch Part Class-WIth NSH expansi'!N159+'Fund. Class'!N159+'GO Class'!N159</f>
        <v>0</v>
      </c>
      <c r="N155" s="100">
        <f>SUM(B155:M155)</f>
        <v>1000</v>
      </c>
    </row>
    <row r="156" spans="1:14" hidden="1">
      <c r="A156" s="32" t="s">
        <v>137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</row>
    <row r="157" spans="1:14" hidden="1">
      <c r="A157" s="32" t="s">
        <v>138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</row>
    <row r="158" spans="1:14" hidden="1">
      <c r="A158" s="32" t="s">
        <v>139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</row>
    <row r="159" spans="1:14">
      <c r="A159" s="268" t="s">
        <v>140</v>
      </c>
      <c r="B159" s="100">
        <f>'2021-JJ Class'!C164+'AfterSchool Class'!C163+'Summer Class'!C163+'BRANCHES class-With NSH exp'!C163+'Sch Part Class-WIth NSH expansi'!C163+'Fund. Class'!C163+'GO Class'!C163</f>
        <v>79.166666666666671</v>
      </c>
      <c r="C159" s="100">
        <f>'2021-JJ Class'!D164+'AfterSchool Class'!D163+'Summer Class'!D163+'BRANCHES class-With NSH exp'!D163+'Sch Part Class-WIth NSH expansi'!D163+'Fund. Class'!D163+'GO Class'!D163</f>
        <v>79.17</v>
      </c>
      <c r="D159" s="100">
        <f>'2021-JJ Class'!E164+'AfterSchool Class'!E163+'Summer Class'!E163+'BRANCHES class-With NSH exp'!E163+'Sch Part Class-WIth NSH expansi'!E163+'Fund. Class'!E163+'GO Class'!E163</f>
        <v>79.17</v>
      </c>
      <c r="E159" s="100">
        <f>'2021-JJ Class'!F164+'AfterSchool Class'!F163+'Summer Class'!F163+'BRANCHES class-With NSH exp'!F163+'Sch Part Class-WIth NSH expansi'!F163+'Fund. Class'!F163+'GO Class'!F163</f>
        <v>79.17</v>
      </c>
      <c r="F159" s="100">
        <f>'2021-JJ Class'!G164+'AfterSchool Class'!G163+'Summer Class'!G163+'BRANCHES class-With NSH exp'!G163+'Sch Part Class-WIth NSH expansi'!G163+'Fund. Class'!G163+'GO Class'!G163</f>
        <v>79.17</v>
      </c>
      <c r="G159" s="100">
        <f>'2021-JJ Class'!H164+'AfterSchool Class'!H163+'Summer Class'!H163+'BRANCHES class-With NSH exp'!H163+'Sch Part Class-WIth NSH expansi'!H163+'Fund. Class'!H163+'GO Class'!H163</f>
        <v>79.17</v>
      </c>
      <c r="H159" s="100">
        <f>'2021-JJ Class'!I164+'AfterSchool Class'!I163+'Summer Class'!I163+'BRANCHES class-With NSH exp'!I163+'Sch Part Class-WIth NSH expansi'!I163+'Fund. Class'!I163+'GO Class'!I163</f>
        <v>79.17</v>
      </c>
      <c r="I159" s="100">
        <f>'2021-JJ Class'!J164+'AfterSchool Class'!J163+'Summer Class'!J163+'BRANCHES class-With NSH exp'!J163+'Sch Part Class-WIth NSH expansi'!J163+'Fund. Class'!J163+'GO Class'!J163</f>
        <v>79.17</v>
      </c>
      <c r="J159" s="100">
        <f>'2021-JJ Class'!K164+'AfterSchool Class'!K163+'Summer Class'!K163+'BRANCHES class-With NSH exp'!K163+'Sch Part Class-WIth NSH expansi'!K163+'Fund. Class'!K163+'GO Class'!K163</f>
        <v>79.17</v>
      </c>
      <c r="K159" s="100">
        <f>'2021-JJ Class'!L164+'AfterSchool Class'!L163+'Summer Class'!L163+'BRANCHES class-With NSH exp'!L163+'Sch Part Class-WIth NSH expansi'!L163+'Fund. Class'!L163+'GO Class'!L163</f>
        <v>79.17</v>
      </c>
      <c r="L159" s="100">
        <f>'2021-JJ Class'!M164+'AfterSchool Class'!M163+'Summer Class'!M163+'BRANCHES class-With NSH exp'!M163+'Sch Part Class-WIth NSH expansi'!M163+'Fund. Class'!M163+'GO Class'!M163</f>
        <v>79.17</v>
      </c>
      <c r="M159" s="100">
        <f>'2021-JJ Class'!N164+'AfterSchool Class'!N163+'Summer Class'!N163+'BRANCHES class-With NSH exp'!N163+'Sch Part Class-WIth NSH expansi'!N163+'Fund. Class'!N163+'GO Class'!N163</f>
        <v>79.17</v>
      </c>
      <c r="N159" s="100">
        <f>SUM(B159:M159)</f>
        <v>950.03666666666652</v>
      </c>
    </row>
    <row r="160" spans="1:14" hidden="1">
      <c r="A160" s="268" t="s">
        <v>141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>
      <c r="A161" s="268" t="s">
        <v>142</v>
      </c>
      <c r="B161" s="100">
        <v>2100</v>
      </c>
      <c r="C161" s="100">
        <v>2100</v>
      </c>
      <c r="D161" s="100">
        <v>2100</v>
      </c>
      <c r="E161" s="100">
        <v>2100</v>
      </c>
      <c r="F161" s="100">
        <v>2100</v>
      </c>
      <c r="G161" s="100">
        <v>2100</v>
      </c>
      <c r="H161" s="100">
        <v>2100</v>
      </c>
      <c r="I161" s="100">
        <v>2100</v>
      </c>
      <c r="J161" s="100">
        <v>2100</v>
      </c>
      <c r="K161" s="100">
        <v>2100</v>
      </c>
      <c r="L161" s="100">
        <v>2100</v>
      </c>
      <c r="M161" s="100">
        <v>2100</v>
      </c>
      <c r="N161" s="100">
        <f>SUM(B161:M161)</f>
        <v>25200</v>
      </c>
    </row>
    <row r="162" spans="1:14" hidden="1">
      <c r="A162" s="32" t="s">
        <v>143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</row>
    <row r="163" spans="1:14" s="350" customFormat="1">
      <c r="A163" s="342" t="s">
        <v>144</v>
      </c>
      <c r="B163" s="349">
        <f t="shared" ref="B163:M163" si="22">SUM(B120:B126,B154,B155:B162)</f>
        <v>9935.8366666666661</v>
      </c>
      <c r="C163" s="349">
        <f t="shared" si="22"/>
        <v>9935.84</v>
      </c>
      <c r="D163" s="349">
        <f t="shared" si="22"/>
        <v>9935.84</v>
      </c>
      <c r="E163" s="349">
        <f t="shared" si="22"/>
        <v>9935.84</v>
      </c>
      <c r="F163" s="349">
        <f t="shared" si="22"/>
        <v>9935.84</v>
      </c>
      <c r="G163" s="349">
        <f t="shared" si="22"/>
        <v>9935.84</v>
      </c>
      <c r="H163" s="349">
        <f t="shared" si="22"/>
        <v>15095.84</v>
      </c>
      <c r="I163" s="349">
        <f t="shared" si="22"/>
        <v>8696.84</v>
      </c>
      <c r="J163" s="349">
        <f t="shared" si="22"/>
        <v>8937.84</v>
      </c>
      <c r="K163" s="349">
        <f t="shared" si="22"/>
        <v>8938.84</v>
      </c>
      <c r="L163" s="349">
        <f t="shared" si="22"/>
        <v>8939.84</v>
      </c>
      <c r="M163" s="349">
        <f t="shared" si="22"/>
        <v>8940.84</v>
      </c>
      <c r="N163" s="349">
        <f>SUM(N154+N159+N161)</f>
        <v>79550.036666666667</v>
      </c>
    </row>
    <row r="164" spans="1:14" s="39" customFormat="1" ht="6" customHeight="1">
      <c r="A164" s="343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</row>
    <row r="165" spans="1:14" s="348" customFormat="1">
      <c r="A165" s="342" t="s">
        <v>145</v>
      </c>
      <c r="B165" s="347"/>
      <c r="C165" s="347"/>
      <c r="D165" s="347"/>
      <c r="E165" s="347"/>
      <c r="F165" s="347"/>
      <c r="G165" s="347"/>
      <c r="H165" s="347"/>
      <c r="I165" s="347"/>
      <c r="J165" s="347"/>
      <c r="K165" s="347"/>
      <c r="L165" s="347"/>
      <c r="M165" s="347"/>
      <c r="N165" s="347"/>
    </row>
    <row r="166" spans="1:14" hidden="1">
      <c r="A166" s="32" t="s">
        <v>146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</row>
    <row r="167" spans="1:14" hidden="1">
      <c r="A167" s="32" t="s">
        <v>147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</row>
    <row r="168" spans="1:14" hidden="1">
      <c r="A168" s="32" t="s">
        <v>148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</row>
    <row r="169" spans="1:14">
      <c r="A169" s="268" t="s">
        <v>149</v>
      </c>
      <c r="B169" s="116">
        <v>1000</v>
      </c>
      <c r="C169" s="116">
        <v>1000</v>
      </c>
      <c r="D169" s="116">
        <v>1000</v>
      </c>
      <c r="E169" s="116">
        <v>1000</v>
      </c>
      <c r="F169" s="116">
        <v>755</v>
      </c>
      <c r="G169" s="116">
        <v>755</v>
      </c>
      <c r="H169" s="116">
        <v>755</v>
      </c>
      <c r="I169" s="116">
        <v>755</v>
      </c>
      <c r="J169" s="116">
        <v>755</v>
      </c>
      <c r="K169" s="116">
        <v>755</v>
      </c>
      <c r="L169" s="116">
        <v>755</v>
      </c>
      <c r="M169" s="116">
        <v>755</v>
      </c>
      <c r="N169" s="116">
        <v>9060</v>
      </c>
    </row>
    <row r="170" spans="1:14" s="379" customFormat="1">
      <c r="A170" s="377" t="s">
        <v>150</v>
      </c>
      <c r="B170" s="378">
        <v>500</v>
      </c>
      <c r="C170" s="378">
        <v>500</v>
      </c>
      <c r="D170" s="378">
        <v>500</v>
      </c>
      <c r="E170" s="378">
        <v>500</v>
      </c>
      <c r="F170" s="378">
        <v>500</v>
      </c>
      <c r="G170" s="378">
        <v>500</v>
      </c>
      <c r="H170" s="378">
        <v>500</v>
      </c>
      <c r="I170" s="378">
        <v>500</v>
      </c>
      <c r="J170" s="378">
        <v>500</v>
      </c>
      <c r="K170" s="378">
        <v>500</v>
      </c>
      <c r="L170" s="378">
        <v>500</v>
      </c>
      <c r="M170" s="378">
        <v>500</v>
      </c>
      <c r="N170" s="378">
        <f>SUM(B170:M170)</f>
        <v>6000</v>
      </c>
    </row>
    <row r="171" spans="1:14">
      <c r="A171" s="268" t="s">
        <v>151</v>
      </c>
      <c r="B171" s="116">
        <f>11100/12</f>
        <v>925</v>
      </c>
      <c r="C171" s="116">
        <f t="shared" ref="C171:M171" si="23">11100/12</f>
        <v>925</v>
      </c>
      <c r="D171" s="116">
        <f t="shared" si="23"/>
        <v>925</v>
      </c>
      <c r="E171" s="116">
        <f t="shared" si="23"/>
        <v>925</v>
      </c>
      <c r="F171" s="116">
        <f t="shared" si="23"/>
        <v>925</v>
      </c>
      <c r="G171" s="116">
        <f t="shared" si="23"/>
        <v>925</v>
      </c>
      <c r="H171" s="116">
        <f t="shared" si="23"/>
        <v>925</v>
      </c>
      <c r="I171" s="116">
        <f t="shared" si="23"/>
        <v>925</v>
      </c>
      <c r="J171" s="116">
        <f t="shared" si="23"/>
        <v>925</v>
      </c>
      <c r="K171" s="116">
        <f t="shared" si="23"/>
        <v>925</v>
      </c>
      <c r="L171" s="116">
        <f t="shared" si="23"/>
        <v>925</v>
      </c>
      <c r="M171" s="116">
        <f t="shared" si="23"/>
        <v>925</v>
      </c>
      <c r="N171" s="116">
        <f>SUM(B171:M171)</f>
        <v>11100</v>
      </c>
    </row>
    <row r="172" spans="1:14" hidden="1">
      <c r="A172" s="32" t="s">
        <v>152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</row>
    <row r="173" spans="1:14" s="48" customFormat="1">
      <c r="A173" s="344" t="s">
        <v>153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1:14">
      <c r="A174" s="272" t="s">
        <v>154</v>
      </c>
      <c r="B174" s="116">
        <v>725</v>
      </c>
      <c r="C174" s="116">
        <v>725</v>
      </c>
      <c r="D174" s="116">
        <v>725</v>
      </c>
      <c r="E174" s="116">
        <v>725</v>
      </c>
      <c r="F174" s="116">
        <v>725</v>
      </c>
      <c r="G174" s="116">
        <v>725</v>
      </c>
      <c r="H174" s="116">
        <v>725</v>
      </c>
      <c r="I174" s="116">
        <v>725</v>
      </c>
      <c r="J174" s="116">
        <v>725</v>
      </c>
      <c r="K174" s="116">
        <v>725</v>
      </c>
      <c r="L174" s="116">
        <v>725</v>
      </c>
      <c r="M174" s="116">
        <v>725</v>
      </c>
      <c r="N174" s="116">
        <f>SUM(B174:M174)</f>
        <v>8700</v>
      </c>
    </row>
    <row r="175" spans="1:14">
      <c r="A175" s="272" t="s">
        <v>155</v>
      </c>
      <c r="B175" s="116">
        <v>1166.67</v>
      </c>
      <c r="C175" s="116">
        <f>14000/12</f>
        <v>1166.6666666666667</v>
      </c>
      <c r="D175" s="116">
        <f t="shared" ref="D175:M175" si="24">14000/12</f>
        <v>1166.6666666666667</v>
      </c>
      <c r="E175" s="116">
        <f t="shared" si="24"/>
        <v>1166.6666666666667</v>
      </c>
      <c r="F175" s="116">
        <f t="shared" si="24"/>
        <v>1166.6666666666667</v>
      </c>
      <c r="G175" s="116">
        <f t="shared" si="24"/>
        <v>1166.6666666666667</v>
      </c>
      <c r="H175" s="116">
        <f t="shared" si="24"/>
        <v>1166.6666666666667</v>
      </c>
      <c r="I175" s="116">
        <f t="shared" si="24"/>
        <v>1166.6666666666667</v>
      </c>
      <c r="J175" s="116">
        <f t="shared" si="24"/>
        <v>1166.6666666666667</v>
      </c>
      <c r="K175" s="116">
        <f t="shared" si="24"/>
        <v>1166.6666666666667</v>
      </c>
      <c r="L175" s="116">
        <f t="shared" si="24"/>
        <v>1166.6666666666667</v>
      </c>
      <c r="M175" s="116">
        <f t="shared" si="24"/>
        <v>1166.6666666666667</v>
      </c>
      <c r="N175" s="116">
        <f>SUM(B175:M175)</f>
        <v>14000.003333333332</v>
      </c>
    </row>
    <row r="176" spans="1:14">
      <c r="A176" s="272" t="s">
        <v>156</v>
      </c>
      <c r="B176" s="116">
        <v>300</v>
      </c>
      <c r="C176" s="116">
        <v>300</v>
      </c>
      <c r="D176" s="116">
        <v>300</v>
      </c>
      <c r="E176" s="116">
        <v>300</v>
      </c>
      <c r="F176" s="116">
        <v>300</v>
      </c>
      <c r="G176" s="116">
        <v>300</v>
      </c>
      <c r="H176" s="116">
        <v>300</v>
      </c>
      <c r="I176" s="116">
        <v>300</v>
      </c>
      <c r="J176" s="116">
        <v>300</v>
      </c>
      <c r="K176" s="116">
        <v>300</v>
      </c>
      <c r="L176" s="116">
        <v>300</v>
      </c>
      <c r="M176" s="116">
        <v>300</v>
      </c>
      <c r="N176" s="116">
        <f>SUM(B176:M176)</f>
        <v>3600</v>
      </c>
    </row>
    <row r="177" spans="1:14" s="379" customFormat="1">
      <c r="A177" s="384" t="s">
        <v>157</v>
      </c>
      <c r="B177" s="378">
        <v>1250</v>
      </c>
      <c r="C177" s="378">
        <v>1250</v>
      </c>
      <c r="D177" s="378">
        <v>1250</v>
      </c>
      <c r="E177" s="378">
        <v>0</v>
      </c>
      <c r="F177" s="378">
        <v>0</v>
      </c>
      <c r="G177" s="378">
        <v>0</v>
      </c>
      <c r="H177" s="378">
        <v>0</v>
      </c>
      <c r="I177" s="378">
        <v>0</v>
      </c>
      <c r="J177" s="378">
        <v>0</v>
      </c>
      <c r="K177" s="378">
        <v>0</v>
      </c>
      <c r="L177" s="378">
        <v>0</v>
      </c>
      <c r="M177" s="378">
        <v>1250</v>
      </c>
      <c r="N177" s="378">
        <f>SUM(B177:M177)</f>
        <v>5000</v>
      </c>
    </row>
    <row r="178" spans="1:14" hidden="1">
      <c r="A178" s="272" t="s">
        <v>158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>
        <f>SUM(G178:I178)</f>
        <v>0</v>
      </c>
    </row>
    <row r="179" spans="1:14">
      <c r="A179" s="272" t="s">
        <v>159</v>
      </c>
      <c r="B179" s="116">
        <f>4800/12</f>
        <v>400</v>
      </c>
      <c r="C179" s="116">
        <f t="shared" ref="C179:M179" si="25">4800/12</f>
        <v>400</v>
      </c>
      <c r="D179" s="116">
        <f t="shared" si="25"/>
        <v>400</v>
      </c>
      <c r="E179" s="116">
        <f t="shared" si="25"/>
        <v>400</v>
      </c>
      <c r="F179" s="116">
        <f t="shared" si="25"/>
        <v>400</v>
      </c>
      <c r="G179" s="116">
        <f t="shared" si="25"/>
        <v>400</v>
      </c>
      <c r="H179" s="116">
        <f t="shared" si="25"/>
        <v>400</v>
      </c>
      <c r="I179" s="116">
        <f t="shared" si="25"/>
        <v>400</v>
      </c>
      <c r="J179" s="116">
        <f t="shared" si="25"/>
        <v>400</v>
      </c>
      <c r="K179" s="116">
        <f t="shared" si="25"/>
        <v>400</v>
      </c>
      <c r="L179" s="116">
        <f t="shared" si="25"/>
        <v>400</v>
      </c>
      <c r="M179" s="116">
        <f t="shared" si="25"/>
        <v>400</v>
      </c>
      <c r="N179" s="116">
        <f>SUM(B179:M179)</f>
        <v>4800</v>
      </c>
    </row>
    <row r="180" spans="1:14" s="51" customFormat="1">
      <c r="A180" s="344" t="s">
        <v>160</v>
      </c>
      <c r="B180" s="105">
        <f>SUM(B174:B179)</f>
        <v>3841.67</v>
      </c>
      <c r="C180" s="105">
        <f t="shared" ref="C180:N180" si="26">SUM(C174:C179)</f>
        <v>3841.666666666667</v>
      </c>
      <c r="D180" s="105">
        <f t="shared" si="26"/>
        <v>3841.666666666667</v>
      </c>
      <c r="E180" s="105">
        <f t="shared" si="26"/>
        <v>2591.666666666667</v>
      </c>
      <c r="F180" s="105">
        <f t="shared" si="26"/>
        <v>2591.666666666667</v>
      </c>
      <c r="G180" s="105">
        <f t="shared" si="26"/>
        <v>2591.666666666667</v>
      </c>
      <c r="H180" s="105">
        <f t="shared" si="26"/>
        <v>2591.666666666667</v>
      </c>
      <c r="I180" s="105">
        <f t="shared" si="26"/>
        <v>2591.666666666667</v>
      </c>
      <c r="J180" s="105">
        <f t="shared" si="26"/>
        <v>2591.666666666667</v>
      </c>
      <c r="K180" s="105">
        <f t="shared" si="26"/>
        <v>2591.666666666667</v>
      </c>
      <c r="L180" s="105">
        <f t="shared" si="26"/>
        <v>2591.666666666667</v>
      </c>
      <c r="M180" s="105">
        <f t="shared" si="26"/>
        <v>3841.666666666667</v>
      </c>
      <c r="N180" s="105">
        <f t="shared" si="26"/>
        <v>36100.003333333334</v>
      </c>
    </row>
    <row r="181" spans="1:14" hidden="1">
      <c r="A181" s="32" t="s">
        <v>161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</row>
    <row r="182" spans="1:14">
      <c r="A182" s="268" t="s">
        <v>162</v>
      </c>
      <c r="B182" s="100">
        <f>'2021-JJ Class'!C188+'AfterSchool Class'!C187+'Summer Class'!C187+'BRANCHES class-With NSH exp'!C187+'Sch Part Class-WIth NSH expansi'!C187+'Fund. Class'!C187+'GO Class'!C187</f>
        <v>100</v>
      </c>
      <c r="C182" s="100">
        <f>'2021-JJ Class'!D188+'AfterSchool Class'!D187+'Summer Class'!D187+'BRANCHES class-With NSH exp'!D187+'Sch Part Class-WIth NSH expansi'!D187+'Fund. Class'!D187+'GO Class'!D187</f>
        <v>100</v>
      </c>
      <c r="D182" s="100">
        <f>'2021-JJ Class'!E188+'AfterSchool Class'!E187+'Summer Class'!E187+'BRANCHES class-With NSH exp'!E187+'Sch Part Class-WIth NSH expansi'!E187+'Fund. Class'!E187+'GO Class'!E187</f>
        <v>100</v>
      </c>
      <c r="E182" s="100">
        <f>'2021-JJ Class'!F188+'AfterSchool Class'!F187+'Summer Class'!F187+'BRANCHES class-With NSH exp'!F187+'Sch Part Class-WIth NSH expansi'!F187+'Fund. Class'!F187+'GO Class'!F187</f>
        <v>100</v>
      </c>
      <c r="F182" s="100">
        <f>'2021-JJ Class'!G188+'AfterSchool Class'!G187+'Summer Class'!G187+'BRANCHES class-With NSH exp'!G187+'Sch Part Class-WIth NSH expansi'!G187+'Fund. Class'!G187+'GO Class'!G187</f>
        <v>100</v>
      </c>
      <c r="G182" s="100">
        <f>'2021-JJ Class'!H188+'AfterSchool Class'!H187+'Summer Class'!H187+'BRANCHES class-With NSH exp'!H187+'Sch Part Class-WIth NSH expansi'!H187+'Fund. Class'!H187+'GO Class'!H187</f>
        <v>100</v>
      </c>
      <c r="H182" s="100">
        <f>'2021-JJ Class'!I188+'AfterSchool Class'!I187+'Summer Class'!I187+'BRANCHES class-With NSH exp'!I187+'Sch Part Class-WIth NSH expansi'!I187+'Fund. Class'!I187+'GO Class'!I187</f>
        <v>100</v>
      </c>
      <c r="I182" s="100">
        <f>'2021-JJ Class'!J188+'AfterSchool Class'!J187+'Summer Class'!J187+'BRANCHES class-With NSH exp'!J187+'Sch Part Class-WIth NSH expansi'!J187+'Fund. Class'!J187+'GO Class'!J187</f>
        <v>100</v>
      </c>
      <c r="J182" s="100">
        <f>'2021-JJ Class'!K188+'AfterSchool Class'!K187+'Summer Class'!K187+'BRANCHES class-With NSH exp'!K187+'Sch Part Class-WIth NSH expansi'!K187+'Fund. Class'!K187+'GO Class'!K187</f>
        <v>100</v>
      </c>
      <c r="K182" s="100">
        <f>'2021-JJ Class'!L188+'AfterSchool Class'!L187+'Summer Class'!L187+'BRANCHES class-With NSH exp'!L187+'Sch Part Class-WIth NSH expansi'!L187+'Fund. Class'!L187+'GO Class'!L187</f>
        <v>100</v>
      </c>
      <c r="L182" s="100">
        <f>'2021-JJ Class'!M188+'AfterSchool Class'!M187+'Summer Class'!M187+'BRANCHES class-With NSH exp'!M187+'Sch Part Class-WIth NSH expansi'!M187+'Fund. Class'!M187+'GO Class'!M187</f>
        <v>100</v>
      </c>
      <c r="M182" s="100">
        <f>'2021-JJ Class'!N188+'AfterSchool Class'!N187+'Summer Class'!N187+'BRANCHES class-With NSH exp'!N187+'Sch Part Class-WIth NSH expansi'!N187+'Fund. Class'!N187+'GO Class'!N187</f>
        <v>100</v>
      </c>
      <c r="N182" s="100">
        <f>SUM(B182:M182)</f>
        <v>1200</v>
      </c>
    </row>
    <row r="183" spans="1:14" ht="15" customHeight="1">
      <c r="A183" s="268" t="s">
        <v>163</v>
      </c>
      <c r="B183" s="400">
        <f>'2021-JJ Class'!C189+'AfterSchool Class'!C188+'Summer Class'!C188+'BRANCHES class-With NSH exp'!C188+'Sch Part Class-WIth NSH expansi'!C188+'Fund. Class'!C188+'GO Class'!C188</f>
        <v>566.5</v>
      </c>
      <c r="C183" s="400">
        <f>'2021-JJ Class'!D189+'AfterSchool Class'!D188+'Summer Class'!D188+'BRANCHES class-With NSH exp'!D188+'Sch Part Class-WIth NSH expansi'!D188+'Fund. Class'!D188+'GO Class'!D188</f>
        <v>566.5</v>
      </c>
      <c r="D183" s="400">
        <f>'2021-JJ Class'!E189+'AfterSchool Class'!E188+'Summer Class'!E188+'BRANCHES class-With NSH exp'!E188+'Sch Part Class-WIth NSH expansi'!E188+'Fund. Class'!E188+'GO Class'!E188</f>
        <v>566.5</v>
      </c>
      <c r="E183" s="400">
        <f>'2021-JJ Class'!F189+'AfterSchool Class'!F188+'Summer Class'!F188+'BRANCHES class-With NSH exp'!F188+'Sch Part Class-WIth NSH expansi'!F188+'Fund. Class'!F188+'GO Class'!F188</f>
        <v>566.5</v>
      </c>
      <c r="F183" s="400">
        <f>'2021-JJ Class'!G189+'AfterSchool Class'!G188+'Summer Class'!G188+'BRANCHES class-With NSH exp'!G188+'Sch Part Class-WIth NSH expansi'!G188+'Fund. Class'!G188+'GO Class'!G188</f>
        <v>566.5</v>
      </c>
      <c r="G183" s="400">
        <f>'2021-JJ Class'!H189+'AfterSchool Class'!H188+'Summer Class'!H188+'BRANCHES class-With NSH exp'!H188+'Sch Part Class-WIth NSH expansi'!H188+'Fund. Class'!H188+'GO Class'!H188</f>
        <v>566.5</v>
      </c>
      <c r="H183" s="400">
        <f>'2021-JJ Class'!I189+'AfterSchool Class'!I188+'Summer Class'!I188+'BRANCHES class-With NSH exp'!I188+'Sch Part Class-WIth NSH expansi'!I188+'Fund. Class'!I188+'GO Class'!I188</f>
        <v>566.5</v>
      </c>
      <c r="I183" s="400">
        <f>'2021-JJ Class'!J189+'AfterSchool Class'!J188+'Summer Class'!J188+'BRANCHES class-With NSH exp'!J188+'Sch Part Class-WIth NSH expansi'!J188+'Fund. Class'!J188+'GO Class'!J188</f>
        <v>566.5</v>
      </c>
      <c r="J183" s="400">
        <f>'2021-JJ Class'!K189+'AfterSchool Class'!K188+'Summer Class'!K188+'BRANCHES class-With NSH exp'!K188+'Sch Part Class-WIth NSH expansi'!K188+'Fund. Class'!K188+'GO Class'!K188</f>
        <v>566.5</v>
      </c>
      <c r="K183" s="400">
        <f>'2021-JJ Class'!L189+'AfterSchool Class'!L188+'Summer Class'!L188+'BRANCHES class-With NSH exp'!L188+'Sch Part Class-WIth NSH expansi'!L188+'Fund. Class'!L188+'GO Class'!L188</f>
        <v>566.5</v>
      </c>
      <c r="L183" s="400">
        <f>'2021-JJ Class'!M189+'AfterSchool Class'!M188+'Summer Class'!M188+'BRANCHES class-With NSH exp'!M188+'Sch Part Class-WIth NSH expansi'!M188+'Fund. Class'!M188+'GO Class'!M188</f>
        <v>566.5</v>
      </c>
      <c r="M183" s="400">
        <f>'2021-JJ Class'!N189+'AfterSchool Class'!N188+'Summer Class'!N188+'BRANCHES class-With NSH exp'!N188+'Sch Part Class-WIth NSH expansi'!N188+'Fund. Class'!N188+'GO Class'!N188</f>
        <v>566.5</v>
      </c>
      <c r="N183" s="398">
        <f>SUM(B183:M184)</f>
        <v>6798</v>
      </c>
    </row>
    <row r="184" spans="1:14" ht="16.899999999999999" customHeight="1">
      <c r="A184" s="268" t="s">
        <v>164</v>
      </c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  <c r="L184" s="401"/>
      <c r="M184" s="401"/>
      <c r="N184" s="399"/>
    </row>
    <row r="185" spans="1:14" s="350" customFormat="1">
      <c r="A185" s="342" t="s">
        <v>165</v>
      </c>
      <c r="B185" s="349">
        <f>SUM(B166:B172,B180,B181:B183)</f>
        <v>6933.17</v>
      </c>
      <c r="C185" s="349">
        <f t="shared" ref="C185:M185" si="27">SUM(C166:C172,C180,C181:C184)</f>
        <v>6933.166666666667</v>
      </c>
      <c r="D185" s="349">
        <f t="shared" si="27"/>
        <v>6933.166666666667</v>
      </c>
      <c r="E185" s="349">
        <f t="shared" si="27"/>
        <v>5683.166666666667</v>
      </c>
      <c r="F185" s="349">
        <f t="shared" si="27"/>
        <v>5438.166666666667</v>
      </c>
      <c r="G185" s="349">
        <f t="shared" si="27"/>
        <v>5438.166666666667</v>
      </c>
      <c r="H185" s="349">
        <f t="shared" si="27"/>
        <v>5438.166666666667</v>
      </c>
      <c r="I185" s="349">
        <f t="shared" si="27"/>
        <v>5438.166666666667</v>
      </c>
      <c r="J185" s="349">
        <f t="shared" si="27"/>
        <v>5438.166666666667</v>
      </c>
      <c r="K185" s="349">
        <f t="shared" si="27"/>
        <v>5438.166666666667</v>
      </c>
      <c r="L185" s="349">
        <f t="shared" si="27"/>
        <v>5438.166666666667</v>
      </c>
      <c r="M185" s="349">
        <f t="shared" si="27"/>
        <v>6688.166666666667</v>
      </c>
      <c r="N185" s="389">
        <f>SUM(B185:M185)</f>
        <v>71238.003333333327</v>
      </c>
    </row>
    <row r="186" spans="1:14" s="39" customFormat="1" ht="6" customHeight="1">
      <c r="A186" s="343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1:14" s="348" customFormat="1">
      <c r="A187" s="342" t="s">
        <v>166</v>
      </c>
      <c r="B187" s="347"/>
      <c r="C187" s="347"/>
      <c r="D187" s="347"/>
      <c r="E187" s="347"/>
      <c r="F187" s="347"/>
      <c r="G187" s="347"/>
      <c r="H187" s="347"/>
      <c r="I187" s="347"/>
      <c r="J187" s="347"/>
      <c r="K187" s="347"/>
      <c r="L187" s="347"/>
      <c r="M187" s="347"/>
      <c r="N187" s="347"/>
    </row>
    <row r="188" spans="1:14">
      <c r="A188" s="268" t="s">
        <v>167</v>
      </c>
      <c r="B188" s="100">
        <f>'2021-JJ Class'!C194+'AfterSchool Class'!C193+'Summer Class'!C193+'BRANCHES class-With NSH exp'!C193+'Sch Part Class-WIth NSH expansi'!C193+'Fund. Class'!C193+'GO Class'!C193</f>
        <v>0</v>
      </c>
      <c r="C188" s="100">
        <f>'2021-JJ Class'!D194+'AfterSchool Class'!D193+'Summer Class'!D193+'BRANCHES class-With NSH exp'!D193+'Sch Part Class-WIth NSH expansi'!D193+'Fund. Class'!D193+'GO Class'!D193</f>
        <v>0</v>
      </c>
      <c r="D188" s="100">
        <f>'2021-JJ Class'!E194+'AfterSchool Class'!E193+'Summer Class'!E193+'BRANCHES class-With NSH exp'!E193+'Sch Part Class-WIth NSH expansi'!E193+'Fund. Class'!E193+'GO Class'!E193</f>
        <v>0</v>
      </c>
      <c r="E188" s="100">
        <f>'2021-JJ Class'!F194+'AfterSchool Class'!F193+'Summer Class'!F193+'BRANCHES class-With NSH exp'!F193+'Sch Part Class-WIth NSH expansi'!F193+'Fund. Class'!F193+'GO Class'!F193</f>
        <v>0</v>
      </c>
      <c r="F188" s="100">
        <f>'2021-JJ Class'!G194+'AfterSchool Class'!G193+'Summer Class'!G193+'BRANCHES class-With NSH exp'!G193+'Sch Part Class-WIth NSH expansi'!G193+'Fund. Class'!G193+'GO Class'!G193</f>
        <v>0</v>
      </c>
      <c r="G188" s="100">
        <f>'2021-JJ Class'!H194+'AfterSchool Class'!H193+'Summer Class'!H193+'BRANCHES class-With NSH exp'!H193+'Sch Part Class-WIth NSH expansi'!H193+'Fund. Class'!H193+'GO Class'!H193</f>
        <v>0</v>
      </c>
      <c r="H188" s="100">
        <f>'2021-JJ Class'!I194+'AfterSchool Class'!I193+'Summer Class'!I193+'BRANCHES class-With NSH exp'!I193+'Sch Part Class-WIth NSH expansi'!I193+'Fund. Class'!I193+'GO Class'!I193</f>
        <v>0</v>
      </c>
      <c r="I188" s="100">
        <f>'2021-JJ Class'!J194+'AfterSchool Class'!J193+'Summer Class'!J193+'BRANCHES class-With NSH exp'!J193+'Sch Part Class-WIth NSH expansi'!J193+'Fund. Class'!J193+'GO Class'!J193</f>
        <v>0</v>
      </c>
      <c r="J188" s="100">
        <f>'2021-JJ Class'!K194+'AfterSchool Class'!K193+'Summer Class'!K193+'BRANCHES class-With NSH exp'!K193+'Sch Part Class-WIth NSH expansi'!K193+'Fund. Class'!K193+'GO Class'!K193</f>
        <v>0</v>
      </c>
      <c r="K188" s="100">
        <f>'2021-JJ Class'!L194+'AfterSchool Class'!L193+'Summer Class'!L193+'BRANCHES class-With NSH exp'!L193+'Sch Part Class-WIth NSH expansi'!L193+'Fund. Class'!L193+'GO Class'!L193</f>
        <v>0</v>
      </c>
      <c r="L188" s="100">
        <f>'2021-JJ Class'!M194+'AfterSchool Class'!M193+'Summer Class'!M193+'BRANCHES class-With NSH exp'!M193+'Sch Part Class-WIth NSH expansi'!M193+'Fund. Class'!M193+'GO Class'!M193</f>
        <v>0</v>
      </c>
      <c r="M188" s="100">
        <f>'2021-JJ Class'!N194+'AfterSchool Class'!N193+'Summer Class'!N193+'BRANCHES class-With NSH exp'!N193+'Sch Part Class-WIth NSH expansi'!N193+'Fund. Class'!N193+'GO Class'!N193</f>
        <v>0</v>
      </c>
      <c r="N188" s="100">
        <f>SUM(B188:M188)</f>
        <v>0</v>
      </c>
    </row>
    <row r="189" spans="1:14">
      <c r="A189" s="268" t="s">
        <v>168</v>
      </c>
      <c r="B189" s="116">
        <v>75</v>
      </c>
      <c r="C189" s="116">
        <v>75</v>
      </c>
      <c r="D189" s="116">
        <v>75</v>
      </c>
      <c r="E189" s="116">
        <v>75</v>
      </c>
      <c r="F189" s="116">
        <v>75</v>
      </c>
      <c r="G189" s="116">
        <v>75</v>
      </c>
      <c r="H189" s="116">
        <v>75</v>
      </c>
      <c r="I189" s="116">
        <v>75</v>
      </c>
      <c r="J189" s="116">
        <v>75</v>
      </c>
      <c r="K189" s="116">
        <v>75</v>
      </c>
      <c r="L189" s="116">
        <v>575</v>
      </c>
      <c r="M189" s="116">
        <v>75</v>
      </c>
      <c r="N189" s="116">
        <f t="shared" ref="N189:N192" si="28">SUM(B189:M189)</f>
        <v>1400</v>
      </c>
    </row>
    <row r="190" spans="1:14">
      <c r="A190" s="268" t="s">
        <v>169</v>
      </c>
      <c r="B190" s="116">
        <v>450</v>
      </c>
      <c r="C190" s="116">
        <v>450</v>
      </c>
      <c r="D190" s="116">
        <v>450</v>
      </c>
      <c r="E190" s="116">
        <v>450</v>
      </c>
      <c r="F190" s="116">
        <v>450</v>
      </c>
      <c r="G190" s="116">
        <v>450</v>
      </c>
      <c r="H190" s="116">
        <v>450</v>
      </c>
      <c r="I190" s="116">
        <v>450</v>
      </c>
      <c r="J190" s="116">
        <v>450</v>
      </c>
      <c r="K190" s="116">
        <v>450</v>
      </c>
      <c r="L190" s="116">
        <v>450</v>
      </c>
      <c r="M190" s="116">
        <v>450</v>
      </c>
      <c r="N190" s="116">
        <f t="shared" si="28"/>
        <v>5400</v>
      </c>
    </row>
    <row r="191" spans="1:14" s="379" customFormat="1">
      <c r="A191" s="377" t="s">
        <v>170</v>
      </c>
      <c r="B191" s="378">
        <v>1000</v>
      </c>
      <c r="C191" s="378">
        <v>1000</v>
      </c>
      <c r="D191" s="378">
        <v>1000</v>
      </c>
      <c r="E191" s="378">
        <v>1000</v>
      </c>
      <c r="F191" s="378">
        <v>1000</v>
      </c>
      <c r="G191" s="378">
        <v>1000</v>
      </c>
      <c r="H191" s="378">
        <v>1000</v>
      </c>
      <c r="I191" s="378">
        <v>1000</v>
      </c>
      <c r="J191" s="378">
        <v>1000</v>
      </c>
      <c r="K191" s="378">
        <v>1000</v>
      </c>
      <c r="L191" s="378">
        <v>1000</v>
      </c>
      <c r="M191" s="378">
        <v>1000</v>
      </c>
      <c r="N191" s="378">
        <f t="shared" si="28"/>
        <v>12000</v>
      </c>
    </row>
    <row r="192" spans="1:14">
      <c r="A192" s="268" t="s">
        <v>171</v>
      </c>
      <c r="B192" s="116">
        <v>100</v>
      </c>
      <c r="C192" s="116">
        <v>100</v>
      </c>
      <c r="D192" s="116">
        <v>100</v>
      </c>
      <c r="E192" s="116">
        <v>100</v>
      </c>
      <c r="F192" s="116">
        <v>100</v>
      </c>
      <c r="G192" s="116">
        <v>100</v>
      </c>
      <c r="H192" s="116">
        <v>100</v>
      </c>
      <c r="I192" s="116">
        <v>100</v>
      </c>
      <c r="J192" s="116">
        <v>100</v>
      </c>
      <c r="K192" s="116">
        <v>100</v>
      </c>
      <c r="L192" s="116">
        <v>100</v>
      </c>
      <c r="M192" s="116">
        <v>100</v>
      </c>
      <c r="N192" s="116">
        <f t="shared" si="28"/>
        <v>1200</v>
      </c>
    </row>
    <row r="193" spans="1:14" s="350" customFormat="1">
      <c r="A193" s="342" t="s">
        <v>172</v>
      </c>
      <c r="B193" s="349">
        <f>SUM(B188:B192)</f>
        <v>1625</v>
      </c>
      <c r="C193" s="349">
        <f t="shared" ref="C193:M193" si="29">SUM(C188:C192)</f>
        <v>1625</v>
      </c>
      <c r="D193" s="349">
        <f t="shared" si="29"/>
        <v>1625</v>
      </c>
      <c r="E193" s="349">
        <f t="shared" si="29"/>
        <v>1625</v>
      </c>
      <c r="F193" s="349">
        <f t="shared" si="29"/>
        <v>1625</v>
      </c>
      <c r="G193" s="349">
        <f t="shared" si="29"/>
        <v>1625</v>
      </c>
      <c r="H193" s="349">
        <f t="shared" si="29"/>
        <v>1625</v>
      </c>
      <c r="I193" s="349">
        <f t="shared" si="29"/>
        <v>1625</v>
      </c>
      <c r="J193" s="349">
        <f t="shared" si="29"/>
        <v>1625</v>
      </c>
      <c r="K193" s="349">
        <f t="shared" si="29"/>
        <v>1625</v>
      </c>
      <c r="L193" s="349">
        <f t="shared" si="29"/>
        <v>2125</v>
      </c>
      <c r="M193" s="349">
        <f t="shared" si="29"/>
        <v>1625</v>
      </c>
      <c r="N193" s="349">
        <f>SUM(N188:N192)</f>
        <v>20000</v>
      </c>
    </row>
    <row r="194" spans="1:14" s="39" customFormat="1" ht="6" customHeight="1">
      <c r="A194" s="343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1:14" s="348" customFormat="1">
      <c r="A195" s="342" t="s">
        <v>173</v>
      </c>
      <c r="B195" s="347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</row>
    <row r="196" spans="1:14" s="48" customFormat="1">
      <c r="A196" s="344" t="s">
        <v>174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</row>
    <row r="197" spans="1:14">
      <c r="A197" s="272" t="s">
        <v>175</v>
      </c>
      <c r="B197" s="100">
        <v>967.83</v>
      </c>
      <c r="C197" s="100">
        <v>967.83</v>
      </c>
      <c r="D197" s="100">
        <v>967.83</v>
      </c>
      <c r="E197" s="100">
        <v>967.83</v>
      </c>
      <c r="F197" s="100">
        <v>967.83</v>
      </c>
      <c r="G197" s="100">
        <v>967.83</v>
      </c>
      <c r="H197" s="100">
        <v>967.83</v>
      </c>
      <c r="I197" s="100">
        <v>967.83</v>
      </c>
      <c r="J197" s="100">
        <v>967.83</v>
      </c>
      <c r="K197" s="100">
        <v>967.83</v>
      </c>
      <c r="L197" s="100">
        <v>967.83</v>
      </c>
      <c r="M197" s="100">
        <v>967.83</v>
      </c>
      <c r="N197" s="100">
        <f>SUM(B197:M197)</f>
        <v>11613.960000000001</v>
      </c>
    </row>
    <row r="198" spans="1:14">
      <c r="A198" s="272" t="s">
        <v>176</v>
      </c>
      <c r="B198" s="100">
        <v>153.41999999999999</v>
      </c>
      <c r="C198" s="100">
        <v>153.41999999999999</v>
      </c>
      <c r="D198" s="100">
        <v>153.41999999999999</v>
      </c>
      <c r="E198" s="100">
        <v>153.41999999999999</v>
      </c>
      <c r="F198" s="100">
        <v>153.41999999999999</v>
      </c>
      <c r="G198" s="100">
        <v>153.41999999999999</v>
      </c>
      <c r="H198" s="100">
        <v>153.41999999999999</v>
      </c>
      <c r="I198" s="100">
        <v>153.41999999999999</v>
      </c>
      <c r="J198" s="100">
        <v>153.41999999999999</v>
      </c>
      <c r="K198" s="100">
        <v>153.41999999999999</v>
      </c>
      <c r="L198" s="100">
        <v>153.41999999999999</v>
      </c>
      <c r="M198" s="100">
        <v>153.41999999999999</v>
      </c>
      <c r="N198" s="100">
        <f>SUM(B198:M198)</f>
        <v>1841.0400000000002</v>
      </c>
    </row>
    <row r="199" spans="1:14">
      <c r="A199" s="272" t="s">
        <v>177</v>
      </c>
      <c r="B199" s="100">
        <f>'2021-JJ Class'!C205+'AfterSchool Class'!C204+'Summer Class'!C204+'BRANCHES class-With NSH exp'!C204+'Sch Part Class-WIth NSH expansi'!C204+'Fund. Class'!C204+'GO Class'!C204</f>
        <v>535.75</v>
      </c>
      <c r="C199" s="100">
        <f>'2021-JJ Class'!D205+'AfterSchool Class'!D204+'Summer Class'!D204+'BRANCHES class-With NSH exp'!D204+'Sch Part Class-WIth NSH expansi'!D204+'Fund. Class'!D204+'GO Class'!D204</f>
        <v>535.75</v>
      </c>
      <c r="D199" s="100">
        <f>'2021-JJ Class'!E205+'AfterSchool Class'!E204+'Summer Class'!E204+'BRANCHES class-With NSH exp'!E204+'Sch Part Class-WIth NSH expansi'!E204+'Fund. Class'!E204+'GO Class'!E204</f>
        <v>535.75</v>
      </c>
      <c r="E199" s="100">
        <f>'2021-JJ Class'!F205+'AfterSchool Class'!F204+'Summer Class'!F204+'BRANCHES class-With NSH exp'!F204+'Sch Part Class-WIth NSH expansi'!F204+'Fund. Class'!F204+'GO Class'!F204</f>
        <v>535.75</v>
      </c>
      <c r="F199" s="100">
        <f>'2021-JJ Class'!G205+'AfterSchool Class'!G204+'Summer Class'!G204+'BRANCHES class-With NSH exp'!G204+'Sch Part Class-WIth NSH expansi'!G204+'Fund. Class'!G204+'GO Class'!G204</f>
        <v>535.75</v>
      </c>
      <c r="G199" s="100">
        <f>'2021-JJ Class'!H205+'AfterSchool Class'!H204+'Summer Class'!H204+'BRANCHES class-With NSH exp'!H204+'Sch Part Class-WIth NSH expansi'!H204+'Fund. Class'!H204+'GO Class'!H204</f>
        <v>535.75</v>
      </c>
      <c r="H199" s="100">
        <f>'2021-JJ Class'!I205+'AfterSchool Class'!I204+'Summer Class'!I204+'BRANCHES class-With NSH exp'!I204+'Sch Part Class-WIth NSH expansi'!I204+'Fund. Class'!I204+'GO Class'!I204</f>
        <v>535.75</v>
      </c>
      <c r="I199" s="100">
        <f>'2021-JJ Class'!J205+'AfterSchool Class'!J204+'Summer Class'!J204+'BRANCHES class-With NSH exp'!J204+'Sch Part Class-WIth NSH expansi'!J204+'Fund. Class'!J204+'GO Class'!J204</f>
        <v>535.75</v>
      </c>
      <c r="J199" s="100">
        <f>'2021-JJ Class'!K205+'AfterSchool Class'!K204+'Summer Class'!K204+'BRANCHES class-With NSH exp'!K204+'Sch Part Class-WIth NSH expansi'!K204+'Fund. Class'!K204+'GO Class'!K204</f>
        <v>535.75</v>
      </c>
      <c r="K199" s="100">
        <f>'2021-JJ Class'!L205+'AfterSchool Class'!L204+'Summer Class'!L204+'BRANCHES class-With NSH exp'!L204+'Sch Part Class-WIth NSH expansi'!L204+'Fund. Class'!L204+'GO Class'!L204</f>
        <v>535.75</v>
      </c>
      <c r="L199" s="100">
        <f>'2021-JJ Class'!M205+'AfterSchool Class'!M204+'Summer Class'!M204+'BRANCHES class-With NSH exp'!M204+'Sch Part Class-WIth NSH expansi'!M204+'Fund. Class'!M204+'GO Class'!M204</f>
        <v>535.75</v>
      </c>
      <c r="M199" s="100">
        <f>'2021-JJ Class'!N205+'AfterSchool Class'!N204+'Summer Class'!N204+'BRANCHES class-With NSH exp'!N204+'Sch Part Class-WIth NSH expansi'!N204+'Fund. Class'!N204+'GO Class'!N204</f>
        <v>535.75</v>
      </c>
      <c r="N199" s="100">
        <f>SUM(B199:M199)</f>
        <v>6429</v>
      </c>
    </row>
    <row r="200" spans="1:14" hidden="1">
      <c r="A200" s="271" t="s">
        <v>178</v>
      </c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>
        <f>SUM(B200:M200)</f>
        <v>0</v>
      </c>
    </row>
    <row r="201" spans="1:14" hidden="1">
      <c r="A201" s="271" t="s">
        <v>179</v>
      </c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>
        <f>SUM(B201:M201)</f>
        <v>0</v>
      </c>
    </row>
    <row r="202" spans="1:14" s="51" customFormat="1">
      <c r="A202" s="344" t="s">
        <v>180</v>
      </c>
      <c r="B202" s="105">
        <f>SUM(B197:B201)</f>
        <v>1657</v>
      </c>
      <c r="C202" s="105">
        <f t="shared" ref="C202:N202" si="30">SUM(C197:C201)</f>
        <v>1657</v>
      </c>
      <c r="D202" s="105">
        <f t="shared" si="30"/>
        <v>1657</v>
      </c>
      <c r="E202" s="105">
        <f t="shared" si="30"/>
        <v>1657</v>
      </c>
      <c r="F202" s="105">
        <f t="shared" si="30"/>
        <v>1657</v>
      </c>
      <c r="G202" s="105">
        <f t="shared" si="30"/>
        <v>1657</v>
      </c>
      <c r="H202" s="105">
        <f t="shared" si="30"/>
        <v>1657</v>
      </c>
      <c r="I202" s="105">
        <f t="shared" si="30"/>
        <v>1657</v>
      </c>
      <c r="J202" s="105">
        <f t="shared" si="30"/>
        <v>1657</v>
      </c>
      <c r="K202" s="105">
        <f t="shared" si="30"/>
        <v>1657</v>
      </c>
      <c r="L202" s="105">
        <f t="shared" si="30"/>
        <v>1657</v>
      </c>
      <c r="M202" s="105">
        <f t="shared" si="30"/>
        <v>1657</v>
      </c>
      <c r="N202" s="105">
        <f t="shared" si="30"/>
        <v>19884</v>
      </c>
    </row>
    <row r="203" spans="1:14" hidden="1">
      <c r="A203" s="268" t="s">
        <v>181</v>
      </c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</row>
    <row r="204" spans="1:14" hidden="1">
      <c r="A204" s="268" t="s">
        <v>182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</row>
    <row r="205" spans="1:14" hidden="1">
      <c r="A205" s="268" t="s">
        <v>183</v>
      </c>
      <c r="B205" s="100">
        <f>'2021-JJ Class'!C211+'AfterSchool Class'!C210+'Summer Class'!C210+'BRANCHES class-With NSH exp'!C210+'Sch Part Class-WIth NSH expansi'!C210+'Fund. Class'!C210+'GO Class'!C210</f>
        <v>0</v>
      </c>
      <c r="C205" s="100">
        <f>'2021-JJ Class'!D211+'AfterSchool Class'!D210+'Summer Class'!D210+'BRANCHES class-With NSH exp'!D210+'Sch Part Class-WIth NSH expansi'!D210+'Fund. Class'!D210+'GO Class'!D210</f>
        <v>0</v>
      </c>
      <c r="D205" s="100">
        <f>'2021-JJ Class'!E211+'AfterSchool Class'!E210+'Summer Class'!E210+'BRANCHES class-With NSH exp'!E210+'Sch Part Class-WIth NSH expansi'!E210+'Fund. Class'!E210+'GO Class'!E210</f>
        <v>0</v>
      </c>
      <c r="E205" s="100">
        <f>'2021-JJ Class'!F211+'AfterSchool Class'!F210+'Summer Class'!F210+'BRANCHES class-With NSH exp'!F210+'Sch Part Class-WIth NSH expansi'!F210+'Fund. Class'!F210+'GO Class'!F210</f>
        <v>0</v>
      </c>
      <c r="F205" s="100">
        <f>'2021-JJ Class'!G211+'AfterSchool Class'!G210+'Summer Class'!G210+'BRANCHES class-With NSH exp'!G210+'Sch Part Class-WIth NSH expansi'!G210+'Fund. Class'!G210+'GO Class'!G210</f>
        <v>0</v>
      </c>
      <c r="G205" s="100">
        <f>'2021-JJ Class'!H211+'AfterSchool Class'!H210+'Summer Class'!H210+'BRANCHES class-With NSH exp'!H210+'Sch Part Class-WIth NSH expansi'!H210+'Fund. Class'!H210+'GO Class'!H210</f>
        <v>0</v>
      </c>
      <c r="H205" s="100">
        <f>'2021-JJ Class'!I211+'AfterSchool Class'!I210+'Summer Class'!I210+'BRANCHES class-With NSH exp'!I210+'Sch Part Class-WIth NSH expansi'!I210+'Fund. Class'!I210+'GO Class'!I210</f>
        <v>0</v>
      </c>
      <c r="I205" s="100">
        <f>'2021-JJ Class'!J211+'AfterSchool Class'!J210+'Summer Class'!J210+'BRANCHES class-With NSH exp'!J210+'Sch Part Class-WIth NSH expansi'!J210+'Fund. Class'!J210+'GO Class'!J210</f>
        <v>0</v>
      </c>
      <c r="J205" s="100">
        <f>'2021-JJ Class'!K211+'AfterSchool Class'!K210+'Summer Class'!K210+'BRANCHES class-With NSH exp'!K210+'Sch Part Class-WIth NSH expansi'!K210+'Fund. Class'!K210+'GO Class'!K210</f>
        <v>0</v>
      </c>
      <c r="K205" s="100">
        <f>'2021-JJ Class'!L211+'AfterSchool Class'!L210+'Summer Class'!L210+'BRANCHES class-With NSH exp'!L210+'Sch Part Class-WIth NSH expansi'!L210+'Fund. Class'!L210+'GO Class'!L210</f>
        <v>0</v>
      </c>
      <c r="L205" s="100">
        <f>'2021-JJ Class'!M211+'AfterSchool Class'!M210+'Summer Class'!M210+'BRANCHES class-With NSH exp'!M210+'Sch Part Class-WIth NSH expansi'!M210+'Fund. Class'!M210+'GO Class'!M210</f>
        <v>0</v>
      </c>
      <c r="M205" s="100">
        <f>'2021-JJ Class'!N211+'AfterSchool Class'!N210+'Summer Class'!N210+'BRANCHES class-With NSH exp'!N210+'Sch Part Class-WIth NSH expansi'!N210+'Fund. Class'!N210+'GO Class'!N210</f>
        <v>0</v>
      </c>
      <c r="N205" s="100">
        <f>SUM(B205:M205)</f>
        <v>0</v>
      </c>
    </row>
    <row r="206" spans="1:14">
      <c r="A206" s="268" t="s">
        <v>184</v>
      </c>
      <c r="B206" s="100">
        <f>'2021-JJ Class'!C212+'AfterSchool Class'!C211+'Summer Class'!C211+'BRANCHES class-With NSH exp'!C211+'Sch Part Class-WIth NSH expansi'!C211+'Fund. Class'!C211+'GO Class'!C211</f>
        <v>37.5</v>
      </c>
      <c r="C206" s="100">
        <f>'2021-JJ Class'!D212+'AfterSchool Class'!D211+'Summer Class'!D211+'BRANCHES class-With NSH exp'!D211+'Sch Part Class-WIth NSH expansi'!D211+'Fund. Class'!D211+'GO Class'!D211</f>
        <v>37.5</v>
      </c>
      <c r="D206" s="100">
        <f>'2021-JJ Class'!E212+'AfterSchool Class'!E211+'Summer Class'!E211+'BRANCHES class-With NSH exp'!E211+'Sch Part Class-WIth NSH expansi'!E211+'Fund. Class'!E211+'GO Class'!E211</f>
        <v>37.5</v>
      </c>
      <c r="E206" s="100">
        <f>'2021-JJ Class'!F212+'AfterSchool Class'!F211+'Summer Class'!F211+'BRANCHES class-With NSH exp'!F211+'Sch Part Class-WIth NSH expansi'!F211+'Fund. Class'!F211+'GO Class'!F211</f>
        <v>37.5</v>
      </c>
      <c r="F206" s="100">
        <f>'2021-JJ Class'!G212+'AfterSchool Class'!G211+'Summer Class'!G211+'BRANCHES class-With NSH exp'!G211+'Sch Part Class-WIth NSH expansi'!G211+'Fund. Class'!G211+'GO Class'!G211</f>
        <v>37.5</v>
      </c>
      <c r="G206" s="100">
        <f>'2021-JJ Class'!H212+'AfterSchool Class'!H211+'Summer Class'!H211+'BRANCHES class-With NSH exp'!H211+'Sch Part Class-WIth NSH expansi'!H211+'Fund. Class'!H211+'GO Class'!H211</f>
        <v>37.5</v>
      </c>
      <c r="H206" s="100">
        <f>'2021-JJ Class'!I212+'AfterSchool Class'!I211+'Summer Class'!I211+'BRANCHES class-With NSH exp'!I211+'Sch Part Class-WIth NSH expansi'!I211+'Fund. Class'!I211+'GO Class'!I211</f>
        <v>37.5</v>
      </c>
      <c r="I206" s="100">
        <f>'2021-JJ Class'!J212+'AfterSchool Class'!J211+'Summer Class'!J211+'BRANCHES class-With NSH exp'!J211+'Sch Part Class-WIth NSH expansi'!J211+'Fund. Class'!J211+'GO Class'!J211</f>
        <v>37.5</v>
      </c>
      <c r="J206" s="100">
        <f>'2021-JJ Class'!K212+'AfterSchool Class'!K211+'Summer Class'!K211+'BRANCHES class-With NSH exp'!K211+'Sch Part Class-WIth NSH expansi'!K211+'Fund. Class'!K211+'GO Class'!K211</f>
        <v>37.5</v>
      </c>
      <c r="K206" s="100">
        <f>'2021-JJ Class'!L212+'AfterSchool Class'!L211+'Summer Class'!L211+'BRANCHES class-With NSH exp'!L211+'Sch Part Class-WIth NSH expansi'!L211+'Fund. Class'!L211+'GO Class'!L211</f>
        <v>37.5</v>
      </c>
      <c r="L206" s="100">
        <f>'2021-JJ Class'!M212+'AfterSchool Class'!M211+'Summer Class'!M211+'BRANCHES class-With NSH exp'!M211+'Sch Part Class-WIth NSH expansi'!M211+'Fund. Class'!M211+'GO Class'!M211</f>
        <v>37.5</v>
      </c>
      <c r="M206" s="100">
        <f>'2021-JJ Class'!N212+'AfterSchool Class'!N211+'Summer Class'!N211+'BRANCHES class-With NSH exp'!N211+'Sch Part Class-WIth NSH expansi'!N211+'Fund. Class'!N211+'GO Class'!N211</f>
        <v>37.5</v>
      </c>
      <c r="N206" s="100">
        <f>SUM(B206:M206)</f>
        <v>450</v>
      </c>
    </row>
    <row r="207" spans="1:14" hidden="1">
      <c r="A207" s="268" t="s">
        <v>185</v>
      </c>
      <c r="B207" s="100">
        <f>'2021-JJ Class'!C213+'AfterSchool Class'!C212+'Summer Class'!C212+'BRANCHES class-With NSH exp'!C212+'Sch Part Class-WIth NSH expansi'!C212+'Fund. Class'!C212+'GO Class'!C212</f>
        <v>0</v>
      </c>
      <c r="C207" s="100">
        <f>'2021-JJ Class'!D213+'AfterSchool Class'!D212+'Summer Class'!D212+'BRANCHES class-With NSH exp'!D212+'Sch Part Class-WIth NSH expansi'!D212+'Fund. Class'!D212+'GO Class'!D212</f>
        <v>0</v>
      </c>
      <c r="D207" s="100">
        <f>'2021-JJ Class'!E213+'AfterSchool Class'!E212+'Summer Class'!E212+'BRANCHES class-With NSH exp'!E212+'Sch Part Class-WIth NSH expansi'!E212+'Fund. Class'!E212+'GO Class'!E212</f>
        <v>0</v>
      </c>
      <c r="E207" s="100">
        <f>'2021-JJ Class'!F213+'AfterSchool Class'!F212+'Summer Class'!F212+'BRANCHES class-With NSH exp'!F212+'Sch Part Class-WIth NSH expansi'!F212+'Fund. Class'!F212+'GO Class'!F212</f>
        <v>0</v>
      </c>
      <c r="F207" s="100">
        <f>'2021-JJ Class'!G213+'AfterSchool Class'!G212+'Summer Class'!G212+'BRANCHES class-With NSH exp'!G212+'Sch Part Class-WIth NSH expansi'!G212+'Fund. Class'!G212+'GO Class'!G212</f>
        <v>0</v>
      </c>
      <c r="G207" s="100">
        <f>'2021-JJ Class'!H213+'AfterSchool Class'!H212+'Summer Class'!H212+'BRANCHES class-With NSH exp'!H212+'Sch Part Class-WIth NSH expansi'!H212+'Fund. Class'!H212+'GO Class'!H212</f>
        <v>0</v>
      </c>
      <c r="H207" s="100">
        <f>'2021-JJ Class'!I213+'AfterSchool Class'!I212+'Summer Class'!I212+'BRANCHES class-With NSH exp'!I212+'Sch Part Class-WIth NSH expansi'!I212+'Fund. Class'!I212+'GO Class'!I212</f>
        <v>0</v>
      </c>
      <c r="I207" s="100">
        <f>'2021-JJ Class'!J213+'AfterSchool Class'!J212+'Summer Class'!J212+'BRANCHES class-With NSH exp'!J212+'Sch Part Class-WIth NSH expansi'!J212+'Fund. Class'!J212+'GO Class'!J212</f>
        <v>0</v>
      </c>
      <c r="J207" s="100">
        <f>'2021-JJ Class'!K213+'AfterSchool Class'!K212+'Summer Class'!K212+'BRANCHES class-With NSH exp'!K212+'Sch Part Class-WIth NSH expansi'!K212+'Fund. Class'!K212+'GO Class'!K212</f>
        <v>0</v>
      </c>
      <c r="K207" s="100">
        <f>'2021-JJ Class'!L213+'AfterSchool Class'!L212+'Summer Class'!L212+'BRANCHES class-With NSH exp'!L212+'Sch Part Class-WIth NSH expansi'!L212+'Fund. Class'!L212+'GO Class'!L212</f>
        <v>0</v>
      </c>
      <c r="L207" s="100">
        <f>'2021-JJ Class'!M213+'AfterSchool Class'!M212+'Summer Class'!M212+'BRANCHES class-With NSH exp'!M212+'Sch Part Class-WIth NSH expansi'!M212+'Fund. Class'!M212+'GO Class'!M212</f>
        <v>0</v>
      </c>
      <c r="M207" s="100">
        <f>'2021-JJ Class'!N213+'AfterSchool Class'!N212+'Summer Class'!N212+'BRANCHES class-With NSH exp'!N212+'Sch Part Class-WIth NSH expansi'!N212+'Fund. Class'!N212+'GO Class'!N212</f>
        <v>0</v>
      </c>
      <c r="N207" s="100"/>
    </row>
    <row r="208" spans="1:14" hidden="1">
      <c r="A208" s="268" t="s">
        <v>186</v>
      </c>
      <c r="B208" s="100">
        <f>'2021-JJ Class'!C214+'AfterSchool Class'!C213+'Summer Class'!C213+'BRANCHES class-With NSH exp'!C213+'Sch Part Class-WIth NSH expansi'!C213+'Fund. Class'!C213+'GO Class'!C213</f>
        <v>0</v>
      </c>
      <c r="C208" s="100">
        <f>'2021-JJ Class'!D214+'AfterSchool Class'!D213+'Summer Class'!D213+'BRANCHES class-With NSH exp'!D213+'Sch Part Class-WIth NSH expansi'!D213+'Fund. Class'!D213+'GO Class'!D213</f>
        <v>0</v>
      </c>
      <c r="D208" s="100">
        <f>'2021-JJ Class'!E214+'AfterSchool Class'!E213+'Summer Class'!E213+'BRANCHES class-With NSH exp'!E213+'Sch Part Class-WIth NSH expansi'!E213+'Fund. Class'!E213+'GO Class'!E213</f>
        <v>0</v>
      </c>
      <c r="E208" s="100">
        <f>'2021-JJ Class'!F214+'AfterSchool Class'!F213+'Summer Class'!F213+'BRANCHES class-With NSH exp'!F213+'Sch Part Class-WIth NSH expansi'!F213+'Fund. Class'!F213+'GO Class'!F213</f>
        <v>0</v>
      </c>
      <c r="F208" s="100">
        <f>'2021-JJ Class'!G214+'AfterSchool Class'!G213+'Summer Class'!G213+'BRANCHES class-With NSH exp'!G213+'Sch Part Class-WIth NSH expansi'!G213+'Fund. Class'!G213+'GO Class'!G213</f>
        <v>0</v>
      </c>
      <c r="G208" s="100">
        <f>'2021-JJ Class'!H214+'AfterSchool Class'!H213+'Summer Class'!H213+'BRANCHES class-With NSH exp'!H213+'Sch Part Class-WIth NSH expansi'!H213+'Fund. Class'!H213+'GO Class'!H213</f>
        <v>0</v>
      </c>
      <c r="H208" s="100">
        <f>'2021-JJ Class'!I214+'AfterSchool Class'!I213+'Summer Class'!I213+'BRANCHES class-With NSH exp'!I213+'Sch Part Class-WIth NSH expansi'!I213+'Fund. Class'!I213+'GO Class'!I213</f>
        <v>0</v>
      </c>
      <c r="I208" s="100">
        <f>'2021-JJ Class'!J214+'AfterSchool Class'!J213+'Summer Class'!J213+'BRANCHES class-With NSH exp'!J213+'Sch Part Class-WIth NSH expansi'!J213+'Fund. Class'!J213+'GO Class'!J213</f>
        <v>0</v>
      </c>
      <c r="J208" s="100">
        <f>'2021-JJ Class'!K214+'AfterSchool Class'!K213+'Summer Class'!K213+'BRANCHES class-With NSH exp'!K213+'Sch Part Class-WIth NSH expansi'!K213+'Fund. Class'!K213+'GO Class'!K213</f>
        <v>0</v>
      </c>
      <c r="K208" s="100">
        <f>'2021-JJ Class'!L214+'AfterSchool Class'!L213+'Summer Class'!L213+'BRANCHES class-With NSH exp'!L213+'Sch Part Class-WIth NSH expansi'!L213+'Fund. Class'!L213+'GO Class'!L213</f>
        <v>0</v>
      </c>
      <c r="L208" s="100">
        <f>'2021-JJ Class'!M214+'AfterSchool Class'!M213+'Summer Class'!M213+'BRANCHES class-With NSH exp'!M213+'Sch Part Class-WIth NSH expansi'!M213+'Fund. Class'!M213+'GO Class'!M213</f>
        <v>0</v>
      </c>
      <c r="M208" s="100">
        <f>'2021-JJ Class'!N214+'AfterSchool Class'!N213+'Summer Class'!N213+'BRANCHES class-With NSH exp'!N213+'Sch Part Class-WIth NSH expansi'!N213+'Fund. Class'!N213+'GO Class'!N213</f>
        <v>0</v>
      </c>
      <c r="N208" s="100"/>
    </row>
    <row r="209" spans="1:15">
      <c r="A209" s="268" t="s">
        <v>187</v>
      </c>
      <c r="B209" s="100">
        <f>'2021-JJ Class'!C215+'AfterSchool Class'!C214+'Summer Class'!C214+'BRANCHES class-With NSH exp'!C214+'Sch Part Class-WIth NSH expansi'!C214+'Fund. Class'!C214+'GO Class'!C214</f>
        <v>83.333333333333329</v>
      </c>
      <c r="C209" s="100">
        <f>'2021-JJ Class'!D215+'AfterSchool Class'!D214+'Summer Class'!D214+'BRANCHES class-With NSH exp'!D214+'Sch Part Class-WIth NSH expansi'!D214+'Fund. Class'!D214+'GO Class'!D214</f>
        <v>83.33</v>
      </c>
      <c r="D209" s="100">
        <f>'2021-JJ Class'!E215+'AfterSchool Class'!E214+'Summer Class'!E214+'BRANCHES class-With NSH exp'!E214+'Sch Part Class-WIth NSH expansi'!E214+'Fund. Class'!E214+'GO Class'!E214</f>
        <v>83.33</v>
      </c>
      <c r="E209" s="100">
        <f>'2021-JJ Class'!F215+'AfterSchool Class'!F214+'Summer Class'!F214+'BRANCHES class-With NSH exp'!F214+'Sch Part Class-WIth NSH expansi'!F214+'Fund. Class'!F214+'GO Class'!F214</f>
        <v>83.33</v>
      </c>
      <c r="F209" s="100">
        <f>'2021-JJ Class'!G215+'AfterSchool Class'!G214+'Summer Class'!G214+'BRANCHES class-With NSH exp'!G214+'Sch Part Class-WIth NSH expansi'!G214+'Fund. Class'!G214+'GO Class'!G214</f>
        <v>83.33</v>
      </c>
      <c r="G209" s="100">
        <f>'2021-JJ Class'!H215+'AfterSchool Class'!H214+'Summer Class'!H214+'BRANCHES class-With NSH exp'!H214+'Sch Part Class-WIth NSH expansi'!H214+'Fund. Class'!H214+'GO Class'!H214</f>
        <v>83.33</v>
      </c>
      <c r="H209" s="100">
        <f>'2021-JJ Class'!I215+'AfterSchool Class'!I214+'Summer Class'!I214+'BRANCHES class-With NSH exp'!I214+'Sch Part Class-WIth NSH expansi'!I214+'Fund. Class'!I214+'GO Class'!I214</f>
        <v>83.33</v>
      </c>
      <c r="I209" s="100">
        <f>'2021-JJ Class'!J215+'AfterSchool Class'!J214+'Summer Class'!J214+'BRANCHES class-With NSH exp'!J214+'Sch Part Class-WIth NSH expansi'!J214+'Fund. Class'!J214+'GO Class'!J214</f>
        <v>83.33</v>
      </c>
      <c r="J209" s="100">
        <f>'2021-JJ Class'!K215+'AfterSchool Class'!K214+'Summer Class'!K214+'BRANCHES class-With NSH exp'!K214+'Sch Part Class-WIth NSH expansi'!K214+'Fund. Class'!K214+'GO Class'!K214</f>
        <v>83.33</v>
      </c>
      <c r="K209" s="100">
        <f>'2021-JJ Class'!L215+'AfterSchool Class'!L214+'Summer Class'!L214+'BRANCHES class-With NSH exp'!L214+'Sch Part Class-WIth NSH expansi'!L214+'Fund. Class'!L214+'GO Class'!L214</f>
        <v>83.33</v>
      </c>
      <c r="L209" s="100">
        <f>'2021-JJ Class'!M215+'AfterSchool Class'!M214+'Summer Class'!M214+'BRANCHES class-With NSH exp'!M214+'Sch Part Class-WIth NSH expansi'!M214+'Fund. Class'!M214+'GO Class'!M214</f>
        <v>83.33</v>
      </c>
      <c r="M209" s="100">
        <f>'2021-JJ Class'!N215+'AfterSchool Class'!N214+'Summer Class'!N214+'BRANCHES class-With NSH exp'!N214+'Sch Part Class-WIth NSH expansi'!N214+'Fund. Class'!N214+'GO Class'!N214</f>
        <v>83.33</v>
      </c>
      <c r="N209" s="100">
        <f>SUM(B209:M209)</f>
        <v>999.96333333333348</v>
      </c>
    </row>
    <row r="210" spans="1:15" s="48" customFormat="1">
      <c r="A210" s="344" t="s">
        <v>188</v>
      </c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1:15">
      <c r="A211" s="272" t="s">
        <v>189</v>
      </c>
      <c r="B211" s="100">
        <f>'2021-JJ Class'!C217+'AfterSchool Class'!C216+'Summer Class'!C216+'BRANCHES class-With NSH exp'!C216+'Sch Part Class-WIth NSH expansi'!C216+'Fund. Class'!C216+'GO Class'!C216</f>
        <v>166.67</v>
      </c>
      <c r="C211" s="100">
        <f>'2021-JJ Class'!D217+'AfterSchool Class'!D216+'Summer Class'!D216+'BRANCHES class-With NSH exp'!D216+'Sch Part Class-WIth NSH expansi'!D216+'Fund. Class'!D216+'GO Class'!D216</f>
        <v>166.67</v>
      </c>
      <c r="D211" s="100">
        <f>'2021-JJ Class'!E217+'AfterSchool Class'!E216+'Summer Class'!E216+'BRANCHES class-With NSH exp'!E216+'Sch Part Class-WIth NSH expansi'!E216+'Fund. Class'!E216+'GO Class'!E216</f>
        <v>166.67</v>
      </c>
      <c r="E211" s="100">
        <f>'2021-JJ Class'!F217+'AfterSchool Class'!F216+'Summer Class'!F216+'BRANCHES class-With NSH exp'!F216+'Sch Part Class-WIth NSH expansi'!F216+'Fund. Class'!F216+'GO Class'!F216</f>
        <v>166.67</v>
      </c>
      <c r="F211" s="100">
        <f>'2021-JJ Class'!G217+'AfterSchool Class'!G216+'Summer Class'!G216+'BRANCHES class-With NSH exp'!G216+'Sch Part Class-WIth NSH expansi'!G216+'Fund. Class'!G216+'GO Class'!G216</f>
        <v>166.67</v>
      </c>
      <c r="G211" s="100">
        <f>'2021-JJ Class'!H217+'AfterSchool Class'!H216+'Summer Class'!H216+'BRANCHES class-With NSH exp'!H216+'Sch Part Class-WIth NSH expansi'!H216+'Fund. Class'!H216+'GO Class'!H216</f>
        <v>166.67</v>
      </c>
      <c r="H211" s="100">
        <f>'2021-JJ Class'!I217+'AfterSchool Class'!I216+'Summer Class'!I216+'BRANCHES class-With NSH exp'!I216+'Sch Part Class-WIth NSH expansi'!I216+'Fund. Class'!I216+'GO Class'!I216</f>
        <v>166.67</v>
      </c>
      <c r="I211" s="100">
        <f>'2021-JJ Class'!J217+'AfterSchool Class'!J216+'Summer Class'!J216+'BRANCHES class-With NSH exp'!J216+'Sch Part Class-WIth NSH expansi'!J216+'Fund. Class'!J216+'GO Class'!J216</f>
        <v>166.67</v>
      </c>
      <c r="J211" s="100">
        <f>'2021-JJ Class'!K217+'AfterSchool Class'!K216+'Summer Class'!K216+'BRANCHES class-With NSH exp'!K216+'Sch Part Class-WIth NSH expansi'!K216+'Fund. Class'!K216+'GO Class'!K216</f>
        <v>166.67</v>
      </c>
      <c r="K211" s="100">
        <f>'2021-JJ Class'!L217+'AfterSchool Class'!L216+'Summer Class'!L216+'BRANCHES class-With NSH exp'!L216+'Sch Part Class-WIth NSH expansi'!L216+'Fund. Class'!L216+'GO Class'!L216</f>
        <v>166.67</v>
      </c>
      <c r="L211" s="100">
        <f>'2021-JJ Class'!M217+'AfterSchool Class'!M216+'Summer Class'!M216+'BRANCHES class-With NSH exp'!M216+'Sch Part Class-WIth NSH expansi'!M216+'Fund. Class'!M216+'GO Class'!M216</f>
        <v>166.67</v>
      </c>
      <c r="M211" s="100">
        <f>'2021-JJ Class'!N217+'AfterSchool Class'!N216+'Summer Class'!N216+'BRANCHES class-With NSH exp'!N216+'Sch Part Class-WIth NSH expansi'!N216+'Fund. Class'!N216+'GO Class'!N216</f>
        <v>166.67</v>
      </c>
      <c r="N211" s="100">
        <f>SUM(B211:M211)</f>
        <v>2000.0400000000002</v>
      </c>
    </row>
    <row r="212" spans="1:15" hidden="1">
      <c r="A212" s="271" t="s">
        <v>190</v>
      </c>
      <c r="B212" s="100">
        <f>'2021-JJ Class'!C218+'AfterSchool Class'!C217+'Summer Class'!C217+'BRANCHES class-With NSH exp'!C217+'Sch Part Class-WIth NSH expansi'!C217+'Fund. Class'!C217+'GO Class'!C217</f>
        <v>0</v>
      </c>
      <c r="C212" s="100">
        <f>'2021-JJ Class'!D218+'AfterSchool Class'!D217+'Summer Class'!D217+'BRANCHES class-With NSH exp'!D217+'Sch Part Class-WIth NSH expansi'!D217+'Fund. Class'!D217+'GO Class'!D217</f>
        <v>0</v>
      </c>
      <c r="D212" s="100">
        <f>'2021-JJ Class'!E218+'AfterSchool Class'!E217+'Summer Class'!E217+'BRANCHES class-With NSH exp'!E217+'Sch Part Class-WIth NSH expansi'!E217+'Fund. Class'!E217+'GO Class'!E217</f>
        <v>0</v>
      </c>
      <c r="E212" s="100">
        <f>'2021-JJ Class'!F218+'AfterSchool Class'!F217+'Summer Class'!F217+'BRANCHES class-With NSH exp'!F217+'Sch Part Class-WIth NSH expansi'!F217+'Fund. Class'!F217+'GO Class'!F217</f>
        <v>0</v>
      </c>
      <c r="F212" s="100">
        <f>'2021-JJ Class'!G218+'AfterSchool Class'!G217+'Summer Class'!G217+'BRANCHES class-With NSH exp'!G217+'Sch Part Class-WIth NSH expansi'!G217+'Fund. Class'!G217+'GO Class'!G217</f>
        <v>0</v>
      </c>
      <c r="G212" s="100">
        <f>'2021-JJ Class'!H218+'AfterSchool Class'!H217+'Summer Class'!H217+'BRANCHES class-With NSH exp'!H217+'Sch Part Class-WIth NSH expansi'!H217+'Fund. Class'!H217+'GO Class'!H217</f>
        <v>0</v>
      </c>
      <c r="H212" s="100">
        <f>'2021-JJ Class'!I218+'AfterSchool Class'!I217+'Summer Class'!I217+'BRANCHES class-With NSH exp'!I217+'Sch Part Class-WIth NSH expansi'!I217+'Fund. Class'!I217+'GO Class'!I217</f>
        <v>0</v>
      </c>
      <c r="I212" s="100">
        <f>'2021-JJ Class'!J218+'AfterSchool Class'!J217+'Summer Class'!J217+'BRANCHES class-With NSH exp'!J217+'Sch Part Class-WIth NSH expansi'!J217+'Fund. Class'!J217+'GO Class'!J217</f>
        <v>0</v>
      </c>
      <c r="J212" s="100">
        <f>'2021-JJ Class'!K218+'AfterSchool Class'!K217+'Summer Class'!K217+'BRANCHES class-With NSH exp'!K217+'Sch Part Class-WIth NSH expansi'!K217+'Fund. Class'!K217+'GO Class'!K217</f>
        <v>0</v>
      </c>
      <c r="K212" s="100">
        <f>'2021-JJ Class'!L218+'AfterSchool Class'!L217+'Summer Class'!L217+'BRANCHES class-With NSH exp'!L217+'Sch Part Class-WIth NSH expansi'!L217+'Fund. Class'!L217+'GO Class'!L217</f>
        <v>0</v>
      </c>
      <c r="L212" s="100">
        <f>'2021-JJ Class'!M218+'AfterSchool Class'!M217+'Summer Class'!M217+'BRANCHES class-With NSH exp'!M217+'Sch Part Class-WIth NSH expansi'!M217+'Fund. Class'!M217+'GO Class'!M217</f>
        <v>0</v>
      </c>
      <c r="M212" s="100">
        <f>'2021-JJ Class'!N218+'AfterSchool Class'!N217+'Summer Class'!N217+'BRANCHES class-With NSH exp'!N217+'Sch Part Class-WIth NSH expansi'!N217+'Fund. Class'!N217+'GO Class'!N217</f>
        <v>0</v>
      </c>
      <c r="N212" s="100"/>
    </row>
    <row r="213" spans="1:15">
      <c r="A213" s="272" t="s">
        <v>191</v>
      </c>
      <c r="B213" s="100">
        <f>'2021-JJ Class'!C219+'AfterSchool Class'!C218+'Summer Class'!C218+'BRANCHES class-With NSH exp'!C218+'Sch Part Class-WIth NSH expansi'!C218+'Fund. Class'!C218+'GO Class'!C218</f>
        <v>666.66666666666663</v>
      </c>
      <c r="C213" s="100">
        <f>'2021-JJ Class'!D219+'AfterSchool Class'!D218+'Summer Class'!D218+'BRANCHES class-With NSH exp'!D218+'Sch Part Class-WIth NSH expansi'!D218+'Fund. Class'!D218+'GO Class'!D218</f>
        <v>666.66666666666663</v>
      </c>
      <c r="D213" s="100">
        <f>'2021-JJ Class'!E219+'AfterSchool Class'!E218+'Summer Class'!E218+'BRANCHES class-With NSH exp'!E218+'Sch Part Class-WIth NSH expansi'!E218+'Fund. Class'!E218+'GO Class'!E218</f>
        <v>666.66666666666663</v>
      </c>
      <c r="E213" s="100">
        <f>'2021-JJ Class'!F219+'AfterSchool Class'!F218+'Summer Class'!F218+'BRANCHES class-With NSH exp'!F218+'Sch Part Class-WIth NSH expansi'!F218+'Fund. Class'!F218+'GO Class'!F218</f>
        <v>666.66666666666663</v>
      </c>
      <c r="F213" s="100">
        <f>'2021-JJ Class'!G219+'AfterSchool Class'!G218+'Summer Class'!G218+'BRANCHES class-With NSH exp'!G218+'Sch Part Class-WIth NSH expansi'!G218+'Fund. Class'!G218+'GO Class'!G218</f>
        <v>666.66666666666663</v>
      </c>
      <c r="G213" s="100">
        <f>'2021-JJ Class'!H219+'AfterSchool Class'!H218+'Summer Class'!H218+'BRANCHES class-With NSH exp'!H218+'Sch Part Class-WIth NSH expansi'!H218+'Fund. Class'!H218+'GO Class'!H218</f>
        <v>666.66666666666663</v>
      </c>
      <c r="H213" s="100">
        <f>'2021-JJ Class'!I219+'AfterSchool Class'!I218+'Summer Class'!I218+'BRANCHES class-With NSH exp'!I218+'Sch Part Class-WIth NSH expansi'!I218+'Fund. Class'!I218+'GO Class'!I218</f>
        <v>666.66666666666663</v>
      </c>
      <c r="I213" s="100">
        <f>'2021-JJ Class'!J219+'AfterSchool Class'!J218+'Summer Class'!J218+'BRANCHES class-With NSH exp'!J218+'Sch Part Class-WIth NSH expansi'!J218+'Fund. Class'!J218+'GO Class'!J218</f>
        <v>666.66666666666663</v>
      </c>
      <c r="J213" s="100">
        <f>'2021-JJ Class'!K219+'AfterSchool Class'!K218+'Summer Class'!K218+'BRANCHES class-With NSH exp'!K218+'Sch Part Class-WIth NSH expansi'!K218+'Fund. Class'!K218+'GO Class'!K218</f>
        <v>666.66666666666663</v>
      </c>
      <c r="K213" s="100">
        <f>'2021-JJ Class'!L219+'AfterSchool Class'!L218+'Summer Class'!L218+'BRANCHES class-With NSH exp'!L218+'Sch Part Class-WIth NSH expansi'!L218+'Fund. Class'!L218+'GO Class'!L218</f>
        <v>666.66666666666663</v>
      </c>
      <c r="L213" s="100">
        <f>'2021-JJ Class'!M219+'AfterSchool Class'!M218+'Summer Class'!M218+'BRANCHES class-With NSH exp'!M218+'Sch Part Class-WIth NSH expansi'!M218+'Fund. Class'!M218+'GO Class'!M218</f>
        <v>666.66666666666663</v>
      </c>
      <c r="M213" s="100">
        <f>'2021-JJ Class'!N219+'AfterSchool Class'!N218+'Summer Class'!N218+'BRANCHES class-With NSH exp'!N218+'Sch Part Class-WIth NSH expansi'!N218+'Fund. Class'!N218+'GO Class'!N218</f>
        <v>666.66666666666663</v>
      </c>
      <c r="N213" s="100">
        <f>SUM(B213:M213)</f>
        <v>8000.0000000000009</v>
      </c>
    </row>
    <row r="214" spans="1:15" s="48" customFormat="1">
      <c r="A214" s="344" t="s">
        <v>192</v>
      </c>
      <c r="B214" s="105">
        <f>SUM(B210:B213)</f>
        <v>833.33666666666659</v>
      </c>
      <c r="C214" s="105">
        <f t="shared" ref="C214:M214" si="31">SUM(C210:C213)</f>
        <v>833.33666666666659</v>
      </c>
      <c r="D214" s="105">
        <f t="shared" si="31"/>
        <v>833.33666666666659</v>
      </c>
      <c r="E214" s="105">
        <f t="shared" si="31"/>
        <v>833.33666666666659</v>
      </c>
      <c r="F214" s="105">
        <f t="shared" si="31"/>
        <v>833.33666666666659</v>
      </c>
      <c r="G214" s="105">
        <f t="shared" si="31"/>
        <v>833.33666666666659</v>
      </c>
      <c r="H214" s="105">
        <f t="shared" si="31"/>
        <v>833.33666666666659</v>
      </c>
      <c r="I214" s="105">
        <f t="shared" si="31"/>
        <v>833.33666666666659</v>
      </c>
      <c r="J214" s="105">
        <f t="shared" si="31"/>
        <v>833.33666666666659</v>
      </c>
      <c r="K214" s="105">
        <f t="shared" si="31"/>
        <v>833.33666666666659</v>
      </c>
      <c r="L214" s="105">
        <f t="shared" si="31"/>
        <v>833.33666666666659</v>
      </c>
      <c r="M214" s="105">
        <f t="shared" si="31"/>
        <v>833.33666666666659</v>
      </c>
      <c r="N214" s="105">
        <f>SUM(N211:N213)</f>
        <v>10000.040000000001</v>
      </c>
    </row>
    <row r="215" spans="1:15" s="350" customFormat="1">
      <c r="A215" s="342" t="s">
        <v>193</v>
      </c>
      <c r="B215" s="349">
        <f>SUM(B214,B203:B209,B202)</f>
        <v>2611.17</v>
      </c>
      <c r="C215" s="349">
        <f t="shared" ref="C215:M215" si="32">SUM(C214,C203:C209,C202)</f>
        <v>2611.1666666666665</v>
      </c>
      <c r="D215" s="349">
        <f t="shared" si="32"/>
        <v>2611.1666666666665</v>
      </c>
      <c r="E215" s="349">
        <f t="shared" si="32"/>
        <v>2611.1666666666665</v>
      </c>
      <c r="F215" s="349">
        <f t="shared" si="32"/>
        <v>2611.1666666666665</v>
      </c>
      <c r="G215" s="349">
        <f t="shared" si="32"/>
        <v>2611.1666666666665</v>
      </c>
      <c r="H215" s="349">
        <f t="shared" si="32"/>
        <v>2611.1666666666665</v>
      </c>
      <c r="I215" s="349">
        <f t="shared" si="32"/>
        <v>2611.1666666666665</v>
      </c>
      <c r="J215" s="349">
        <f t="shared" si="32"/>
        <v>2611.1666666666665</v>
      </c>
      <c r="K215" s="349">
        <f t="shared" si="32"/>
        <v>2611.1666666666665</v>
      </c>
      <c r="L215" s="349">
        <f t="shared" si="32"/>
        <v>2611.1666666666665</v>
      </c>
      <c r="M215" s="349">
        <f t="shared" si="32"/>
        <v>2611.1666666666665</v>
      </c>
      <c r="N215" s="349">
        <f>SUM(N202+N206+N209+N214)</f>
        <v>31334.003333333334</v>
      </c>
    </row>
    <row r="216" spans="1:15" s="39" customFormat="1" ht="6" customHeight="1">
      <c r="A216" s="343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</row>
    <row r="217" spans="1:15" s="348" customFormat="1">
      <c r="A217" s="342" t="s">
        <v>194</v>
      </c>
      <c r="B217" s="347"/>
      <c r="C217" s="347"/>
      <c r="D217" s="347"/>
      <c r="E217" s="347"/>
      <c r="F217" s="347"/>
      <c r="G217" s="347"/>
      <c r="H217" s="347"/>
      <c r="I217" s="347"/>
      <c r="J217" s="347"/>
      <c r="K217" s="347"/>
      <c r="L217" s="347"/>
      <c r="M217" s="347"/>
      <c r="N217" s="347"/>
    </row>
    <row r="218" spans="1:15" s="346" customFormat="1">
      <c r="A218" s="344" t="s">
        <v>195</v>
      </c>
      <c r="B218" s="345"/>
      <c r="C218" s="345"/>
      <c r="D218" s="345"/>
      <c r="E218" s="345"/>
      <c r="F218" s="345"/>
      <c r="G218" s="345"/>
      <c r="H218" s="345"/>
      <c r="I218" s="345"/>
      <c r="J218" s="345"/>
      <c r="K218" s="345"/>
      <c r="L218" s="345"/>
      <c r="M218" s="345"/>
      <c r="N218" s="345"/>
    </row>
    <row r="219" spans="1:15" s="263" customFormat="1">
      <c r="A219" s="257" t="s">
        <v>196</v>
      </c>
      <c r="B219" s="266">
        <v>2846.15</v>
      </c>
      <c r="C219" s="266">
        <v>2846.15</v>
      </c>
      <c r="D219" s="266">
        <v>2846.15</v>
      </c>
      <c r="E219" s="266">
        <v>2846.15</v>
      </c>
      <c r="F219" s="266">
        <v>2846.15</v>
      </c>
      <c r="G219" s="266">
        <v>2846.15</v>
      </c>
      <c r="H219" s="266">
        <v>4269.2299999999996</v>
      </c>
      <c r="I219" s="266">
        <v>2846.15</v>
      </c>
      <c r="J219" s="266">
        <v>2846.15</v>
      </c>
      <c r="K219" s="266">
        <v>2846.15</v>
      </c>
      <c r="L219" s="266">
        <v>2846.15</v>
      </c>
      <c r="M219" s="266">
        <v>4269.2299999999996</v>
      </c>
      <c r="N219" s="266">
        <f t="shared" ref="N219:N220" si="33">SUM(B219:M219)</f>
        <v>36999.960000000006</v>
      </c>
    </row>
    <row r="220" spans="1:15" s="263" customFormat="1">
      <c r="A220" s="257" t="s">
        <v>197</v>
      </c>
      <c r="B220" s="266">
        <v>2692.31</v>
      </c>
      <c r="C220" s="266">
        <v>2692.31</v>
      </c>
      <c r="D220" s="266">
        <v>2692.31</v>
      </c>
      <c r="E220" s="266">
        <v>2692.31</v>
      </c>
      <c r="F220" s="266">
        <v>2692.31</v>
      </c>
      <c r="G220" s="266">
        <v>2692.31</v>
      </c>
      <c r="H220" s="266">
        <v>4038.46</v>
      </c>
      <c r="I220" s="266">
        <v>2692.31</v>
      </c>
      <c r="J220" s="266">
        <v>2692.31</v>
      </c>
      <c r="K220" s="266">
        <v>2692.31</v>
      </c>
      <c r="L220" s="266">
        <v>2692.31</v>
      </c>
      <c r="M220" s="266">
        <v>4038.46</v>
      </c>
      <c r="N220" s="266">
        <f t="shared" si="33"/>
        <v>35000.020000000004</v>
      </c>
    </row>
    <row r="221" spans="1:15" s="263" customFormat="1" hidden="1">
      <c r="A221" s="257" t="s">
        <v>198</v>
      </c>
      <c r="B221" s="323">
        <f>'2021-JJ Class'!C227+'AfterSchool Class'!C226+'Summer Class'!C226+'BRANCHES class-With NSH exp'!C226+'Sch Part Class-WIth NSH expansi'!C226+'Fund. Class'!C226+'GO Class'!C226</f>
        <v>0</v>
      </c>
      <c r="C221" s="323">
        <f>'2021-JJ Class'!D227+'AfterSchool Class'!D226+'Summer Class'!D226+'BRANCHES class-With NSH exp'!D226+'Sch Part Class-WIth NSH expansi'!D226+'Fund. Class'!D226+'GO Class'!D226</f>
        <v>0</v>
      </c>
      <c r="D221" s="323">
        <f>'2021-JJ Class'!E227+'AfterSchool Class'!E226+'Summer Class'!E226+'BRANCHES class-With NSH exp'!E226+'Sch Part Class-WIth NSH expansi'!E226+'Fund. Class'!E226+'GO Class'!E226</f>
        <v>0</v>
      </c>
      <c r="E221" s="323">
        <f>'2021-JJ Class'!F227+'AfterSchool Class'!F226+'Summer Class'!F226+'BRANCHES class-With NSH exp'!F226+'Sch Part Class-WIth NSH expansi'!F226+'Fund. Class'!F226+'GO Class'!F226</f>
        <v>0</v>
      </c>
      <c r="F221" s="323">
        <f>'2021-JJ Class'!G227+'AfterSchool Class'!G226+'Summer Class'!G226+'BRANCHES class-With NSH exp'!G226+'Sch Part Class-WIth NSH expansi'!G226+'Fund. Class'!G226+'GO Class'!G226</f>
        <v>0</v>
      </c>
      <c r="G221" s="323">
        <f>'2021-JJ Class'!H227+'AfterSchool Class'!H226+'Summer Class'!H226+'BRANCHES class-With NSH exp'!H226+'Sch Part Class-WIth NSH expansi'!H226+'Fund. Class'!H226+'GO Class'!H226</f>
        <v>0</v>
      </c>
      <c r="H221" s="323">
        <f>'2021-JJ Class'!I227+'AfterSchool Class'!I226+'Summer Class'!I226+'BRANCHES class-With NSH exp'!I226+'Sch Part Class-WIth NSH expansi'!I226+'Fund. Class'!I226+'GO Class'!I226</f>
        <v>0</v>
      </c>
      <c r="I221" s="323">
        <f>'2021-JJ Class'!J227+'AfterSchool Class'!J226+'Summer Class'!J226+'BRANCHES class-With NSH exp'!J226+'Sch Part Class-WIth NSH expansi'!J226+'Fund. Class'!J226+'GO Class'!J226</f>
        <v>0</v>
      </c>
      <c r="J221" s="323">
        <f>'2021-JJ Class'!K227+'AfterSchool Class'!K226+'Summer Class'!K226+'BRANCHES class-With NSH exp'!K226+'Sch Part Class-WIth NSH expansi'!K226+'Fund. Class'!K226+'GO Class'!K226</f>
        <v>0</v>
      </c>
      <c r="K221" s="323">
        <f>'2021-JJ Class'!L227+'AfterSchool Class'!L226+'Summer Class'!L226+'BRANCHES class-With NSH exp'!L226+'Sch Part Class-WIth NSH expansi'!L226+'Fund. Class'!L226+'GO Class'!L226</f>
        <v>0</v>
      </c>
      <c r="L221" s="323">
        <f>'2021-JJ Class'!M227+'AfterSchool Class'!M226+'Summer Class'!M226+'BRANCHES class-With NSH exp'!M226+'Sch Part Class-WIth NSH expansi'!M226+'Fund. Class'!M226+'GO Class'!M226</f>
        <v>0</v>
      </c>
      <c r="M221" s="323">
        <f>'2021-JJ Class'!N227+'AfterSchool Class'!N226+'Summer Class'!N226+'BRANCHES class-With NSH exp'!N226+'Sch Part Class-WIth NSH expansi'!N226+'Fund. Class'!N226+'GO Class'!N226</f>
        <v>0</v>
      </c>
      <c r="N221" s="323">
        <f t="shared" ref="N221:N242" si="34">SUM(B221:M221)</f>
        <v>0</v>
      </c>
    </row>
    <row r="222" spans="1:15" s="263" customFormat="1">
      <c r="A222" s="257" t="s">
        <v>199</v>
      </c>
      <c r="B222" s="266">
        <v>3615.38</v>
      </c>
      <c r="C222" s="266">
        <v>3615.38</v>
      </c>
      <c r="D222" s="266">
        <v>3615.38</v>
      </c>
      <c r="E222" s="266">
        <v>3615.38</v>
      </c>
      <c r="F222" s="266">
        <v>3615.38</v>
      </c>
      <c r="G222" s="266">
        <v>3615.38</v>
      </c>
      <c r="H222" s="266">
        <v>5423.08</v>
      </c>
      <c r="I222" s="266">
        <v>3615.38</v>
      </c>
      <c r="J222" s="266">
        <v>3615.38</v>
      </c>
      <c r="K222" s="266">
        <v>3615.38</v>
      </c>
      <c r="L222" s="266">
        <v>3615.38</v>
      </c>
      <c r="M222" s="266">
        <v>5423.08</v>
      </c>
      <c r="N222" s="266">
        <f>SUM(B222:M222)</f>
        <v>46999.96</v>
      </c>
      <c r="O222" s="266">
        <f t="shared" ref="O222" si="35">SUM(C222:N222)</f>
        <v>90384.540000000008</v>
      </c>
    </row>
    <row r="223" spans="1:15" s="263" customFormat="1">
      <c r="A223" s="257" t="s">
        <v>200</v>
      </c>
      <c r="B223" s="266">
        <v>3692.31</v>
      </c>
      <c r="C223" s="266">
        <v>3692.31</v>
      </c>
      <c r="D223" s="266">
        <v>3692.31</v>
      </c>
      <c r="E223" s="266">
        <v>3692.31</v>
      </c>
      <c r="F223" s="266">
        <v>3692.31</v>
      </c>
      <c r="G223" s="266">
        <v>3692.31</v>
      </c>
      <c r="H223" s="266">
        <v>5538.46</v>
      </c>
      <c r="I223" s="266">
        <v>3692.31</v>
      </c>
      <c r="J223" s="266">
        <v>3692.31</v>
      </c>
      <c r="K223" s="266">
        <v>3692.31</v>
      </c>
      <c r="L223" s="266">
        <v>3692.31</v>
      </c>
      <c r="M223" s="266">
        <v>5538.46</v>
      </c>
      <c r="N223" s="266">
        <f>SUM(B223:M223)</f>
        <v>48000.02</v>
      </c>
    </row>
    <row r="224" spans="1:15" s="263" customFormat="1" hidden="1">
      <c r="A224" s="370" t="s">
        <v>201</v>
      </c>
      <c r="B224" s="323"/>
      <c r="C224" s="323"/>
      <c r="D224" s="323"/>
      <c r="E224" s="323"/>
      <c r="F224" s="323"/>
      <c r="G224" s="323"/>
      <c r="H224" s="323"/>
      <c r="I224" s="323"/>
      <c r="J224" s="323"/>
      <c r="K224" s="323"/>
      <c r="L224" s="323"/>
      <c r="M224" s="323"/>
      <c r="N224" s="323">
        <f t="shared" si="34"/>
        <v>0</v>
      </c>
    </row>
    <row r="225" spans="1:14" s="263" customFormat="1">
      <c r="A225" s="257" t="s">
        <v>198</v>
      </c>
      <c r="B225" s="266">
        <v>2923.08</v>
      </c>
      <c r="C225" s="266">
        <v>2923.08</v>
      </c>
      <c r="D225" s="266">
        <v>2923.08</v>
      </c>
      <c r="E225" s="266">
        <v>2923.08</v>
      </c>
      <c r="F225" s="266">
        <v>2923.08</v>
      </c>
      <c r="G225" s="266">
        <v>2923.08</v>
      </c>
      <c r="H225" s="266">
        <v>4384.62</v>
      </c>
      <c r="I225" s="266">
        <v>2923.08</v>
      </c>
      <c r="J225" s="266">
        <v>2923.08</v>
      </c>
      <c r="K225" s="266">
        <v>2923.08</v>
      </c>
      <c r="L225" s="266">
        <v>2923.08</v>
      </c>
      <c r="M225" s="266">
        <v>4384.62</v>
      </c>
      <c r="N225" s="266">
        <f t="shared" si="34"/>
        <v>38000.040000000008</v>
      </c>
    </row>
    <row r="226" spans="1:14">
      <c r="A226" s="257" t="s">
        <v>202</v>
      </c>
      <c r="B226" s="369">
        <v>2384.62</v>
      </c>
      <c r="C226" s="369">
        <v>2384.62</v>
      </c>
      <c r="D226" s="369">
        <v>2384.62</v>
      </c>
      <c r="E226" s="369">
        <v>2384.62</v>
      </c>
      <c r="F226" s="369">
        <v>2384.62</v>
      </c>
      <c r="G226" s="369">
        <v>2384.62</v>
      </c>
      <c r="H226" s="174">
        <v>3576.92</v>
      </c>
      <c r="I226" s="369">
        <v>2384.62</v>
      </c>
      <c r="J226" s="369">
        <v>2384.62</v>
      </c>
      <c r="K226" s="369">
        <v>2384.62</v>
      </c>
      <c r="L226" s="369">
        <v>2384.62</v>
      </c>
      <c r="M226" s="174">
        <v>3576.92</v>
      </c>
      <c r="N226" s="116">
        <f>SUM(B226:M226)</f>
        <v>31000.039999999994</v>
      </c>
    </row>
    <row r="227" spans="1:14" s="371" customFormat="1">
      <c r="A227" s="386" t="s">
        <v>203</v>
      </c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</row>
    <row r="228" spans="1:14">
      <c r="A228" s="257" t="s">
        <v>204</v>
      </c>
      <c r="B228" s="174">
        <v>1111</v>
      </c>
      <c r="C228" s="174">
        <v>1111</v>
      </c>
      <c r="D228" s="174">
        <v>1111</v>
      </c>
      <c r="E228" s="174">
        <v>1667</v>
      </c>
      <c r="F228" s="174">
        <v>1111</v>
      </c>
      <c r="G228" s="174">
        <v>1111</v>
      </c>
      <c r="H228" s="174">
        <v>1667</v>
      </c>
      <c r="I228" s="174">
        <v>1111</v>
      </c>
      <c r="J228" s="174">
        <v>1111</v>
      </c>
      <c r="K228" s="174">
        <v>1111</v>
      </c>
      <c r="L228" s="174">
        <v>1111</v>
      </c>
      <c r="M228" s="174">
        <v>1667</v>
      </c>
      <c r="N228" s="100">
        <f t="shared" si="34"/>
        <v>15000</v>
      </c>
    </row>
    <row r="229" spans="1:14">
      <c r="A229" s="257" t="s">
        <v>204</v>
      </c>
      <c r="B229" s="174">
        <v>1111</v>
      </c>
      <c r="C229" s="174">
        <v>1111</v>
      </c>
      <c r="D229" s="174">
        <v>1111</v>
      </c>
      <c r="E229" s="174">
        <v>1667</v>
      </c>
      <c r="F229" s="174">
        <v>1111</v>
      </c>
      <c r="G229" s="174">
        <v>1111</v>
      </c>
      <c r="H229" s="174">
        <v>1667</v>
      </c>
      <c r="I229" s="174">
        <v>1111</v>
      </c>
      <c r="J229" s="174">
        <v>1111</v>
      </c>
      <c r="K229" s="174">
        <v>1111</v>
      </c>
      <c r="L229" s="174">
        <v>1111</v>
      </c>
      <c r="M229" s="174">
        <v>1667</v>
      </c>
      <c r="N229" s="116">
        <f t="shared" si="34"/>
        <v>15000</v>
      </c>
    </row>
    <row r="230" spans="1:14" hidden="1">
      <c r="A230" s="257" t="s">
        <v>205</v>
      </c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00">
        <f t="shared" si="34"/>
        <v>0</v>
      </c>
    </row>
    <row r="231" spans="1:14">
      <c r="A231" s="257" t="s">
        <v>204</v>
      </c>
      <c r="B231" s="174">
        <v>1111</v>
      </c>
      <c r="C231" s="174">
        <v>1111</v>
      </c>
      <c r="D231" s="174">
        <v>1111</v>
      </c>
      <c r="E231" s="174">
        <v>1667</v>
      </c>
      <c r="F231" s="174">
        <v>1111</v>
      </c>
      <c r="G231" s="174">
        <v>1111</v>
      </c>
      <c r="H231" s="174">
        <v>1667</v>
      </c>
      <c r="I231" s="174">
        <v>1111</v>
      </c>
      <c r="J231" s="174">
        <v>1111</v>
      </c>
      <c r="K231" s="174">
        <v>1111</v>
      </c>
      <c r="L231" s="174">
        <v>1111</v>
      </c>
      <c r="M231" s="174">
        <v>1667</v>
      </c>
      <c r="N231" s="116">
        <f t="shared" si="34"/>
        <v>15000</v>
      </c>
    </row>
    <row r="232" spans="1:14">
      <c r="A232" s="257" t="s">
        <v>204</v>
      </c>
      <c r="B232" s="174">
        <v>1111</v>
      </c>
      <c r="C232" s="174">
        <v>1111</v>
      </c>
      <c r="D232" s="174">
        <v>1111</v>
      </c>
      <c r="E232" s="174">
        <v>1667</v>
      </c>
      <c r="F232" s="174">
        <v>1111</v>
      </c>
      <c r="G232" s="174">
        <v>1111</v>
      </c>
      <c r="H232" s="174">
        <v>1667</v>
      </c>
      <c r="I232" s="174">
        <v>1111</v>
      </c>
      <c r="J232" s="174">
        <v>1111</v>
      </c>
      <c r="K232" s="174">
        <v>1111</v>
      </c>
      <c r="L232" s="174">
        <v>1111</v>
      </c>
      <c r="M232" s="174">
        <v>1667</v>
      </c>
      <c r="N232" s="116">
        <f t="shared" si="34"/>
        <v>15000</v>
      </c>
    </row>
    <row r="233" spans="1:14">
      <c r="A233" s="257" t="s">
        <v>206</v>
      </c>
      <c r="B233" s="174">
        <v>1111</v>
      </c>
      <c r="C233" s="174">
        <v>1111</v>
      </c>
      <c r="D233" s="174">
        <v>1111</v>
      </c>
      <c r="E233" s="174">
        <v>1667</v>
      </c>
      <c r="F233" s="174">
        <v>1111</v>
      </c>
      <c r="G233" s="174">
        <v>1111</v>
      </c>
      <c r="H233" s="174">
        <v>1667</v>
      </c>
      <c r="I233" s="174">
        <v>1111</v>
      </c>
      <c r="J233" s="174">
        <v>1111</v>
      </c>
      <c r="K233" s="174">
        <v>1111</v>
      </c>
      <c r="L233" s="174">
        <v>1111</v>
      </c>
      <c r="M233" s="174">
        <v>1667</v>
      </c>
      <c r="N233" s="116">
        <f t="shared" si="34"/>
        <v>15000</v>
      </c>
    </row>
    <row r="234" spans="1:14" hidden="1">
      <c r="A234" s="257" t="s">
        <v>207</v>
      </c>
      <c r="B234" s="174">
        <f>'2021-JJ Class'!C235+'AfterSchool Class'!C234+'Summer Class'!C234+'BRANCHES class-With NSH exp'!C234+'Sch Part Class-WIth NSH expansi'!C234+'Fund. Class'!C234+'GO Class'!C234+'MAPLE Class'!C234+'CEDAR Class'!C234</f>
        <v>0</v>
      </c>
      <c r="C234" s="174">
        <f>'2021-JJ Class'!D235+'AfterSchool Class'!D234+'Summer Class'!D234+'BRANCHES class-With NSH exp'!D234+'Sch Part Class-WIth NSH expansi'!D234+'Fund. Class'!D234+'GO Class'!D234+'MAPLE Class'!D234+'CEDAR Class'!D234</f>
        <v>0</v>
      </c>
      <c r="D234" s="174">
        <f>'2021-JJ Class'!E235+'AfterSchool Class'!E234+'Summer Class'!E234+'BRANCHES class-With NSH exp'!E234+'Sch Part Class-WIth NSH expansi'!E234+'Fund. Class'!E234+'GO Class'!E234+'MAPLE Class'!E234+'CEDAR Class'!E234</f>
        <v>0</v>
      </c>
      <c r="E234" s="174">
        <f>'2021-JJ Class'!F235+'AfterSchool Class'!F234+'Summer Class'!F234+'BRANCHES class-With NSH exp'!F234+'Sch Part Class-WIth NSH expansi'!F234+'Fund. Class'!F234+'GO Class'!F234+'MAPLE Class'!F234+'CEDAR Class'!F234</f>
        <v>0</v>
      </c>
      <c r="F234" s="174">
        <f>'2021-JJ Class'!G235+'AfterSchool Class'!G234+'Summer Class'!G234+'BRANCHES class-With NSH exp'!G234+'Sch Part Class-WIth NSH expansi'!G234+'Fund. Class'!G234+'GO Class'!G234+'MAPLE Class'!G234+'CEDAR Class'!G234</f>
        <v>0</v>
      </c>
      <c r="G234" s="174">
        <f>'2021-JJ Class'!H235+'AfterSchool Class'!H234+'Summer Class'!H234+'BRANCHES class-With NSH exp'!H234+'Sch Part Class-WIth NSH expansi'!H234+'Fund. Class'!H234+'GO Class'!H234+'MAPLE Class'!H234+'CEDAR Class'!H234</f>
        <v>0</v>
      </c>
      <c r="H234" s="174">
        <f>'2021-JJ Class'!I235+'AfterSchool Class'!I234+'Summer Class'!I234+'BRANCHES class-With NSH exp'!I234+'Sch Part Class-WIth NSH expansi'!I234+'Fund. Class'!I234+'GO Class'!I234+'MAPLE Class'!I234+'CEDAR Class'!I234</f>
        <v>0</v>
      </c>
      <c r="I234" s="174">
        <f>'2021-JJ Class'!J235+'AfterSchool Class'!J234+'Summer Class'!J234+'BRANCHES class-With NSH exp'!J234+'Sch Part Class-WIth NSH expansi'!J234+'Fund. Class'!J234+'GO Class'!J234+'MAPLE Class'!J234+'CEDAR Class'!J234</f>
        <v>0</v>
      </c>
      <c r="J234" s="174">
        <f>'2021-JJ Class'!K235+'AfterSchool Class'!K234+'Summer Class'!K234+'BRANCHES class-With NSH exp'!K234+'Sch Part Class-WIth NSH expansi'!K234+'Fund. Class'!K234+'GO Class'!K234+'MAPLE Class'!K234+'CEDAR Class'!K234</f>
        <v>0</v>
      </c>
      <c r="K234" s="174">
        <f>'2021-JJ Class'!L235+'AfterSchool Class'!L234+'Summer Class'!L234+'BRANCHES class-With NSH exp'!L234+'Sch Part Class-WIth NSH expansi'!L234+'Fund. Class'!L234+'GO Class'!L234+'MAPLE Class'!L234+'CEDAR Class'!L234</f>
        <v>0</v>
      </c>
      <c r="L234" s="174">
        <f>'2021-JJ Class'!M235+'AfterSchool Class'!M234+'Summer Class'!M234+'BRANCHES class-With NSH exp'!M234+'Sch Part Class-WIth NSH expansi'!M234+'Fund. Class'!M234+'GO Class'!M234+'MAPLE Class'!M234+'CEDAR Class'!M234</f>
        <v>0</v>
      </c>
      <c r="M234" s="174">
        <f>'2021-JJ Class'!N235+'AfterSchool Class'!N234+'Summer Class'!N234+'BRANCHES class-With NSH exp'!N234+'Sch Part Class-WIth NSH expansi'!N234+'Fund. Class'!N234+'GO Class'!N234+'MAPLE Class'!N234+'CEDAR Class'!N234</f>
        <v>0</v>
      </c>
      <c r="N234" s="100">
        <f t="shared" si="34"/>
        <v>0</v>
      </c>
    </row>
    <row r="235" spans="1:14" s="263" customFormat="1">
      <c r="A235" s="257" t="s">
        <v>208</v>
      </c>
      <c r="B235" s="323">
        <v>2307.69</v>
      </c>
      <c r="C235" s="323">
        <v>2307.69</v>
      </c>
      <c r="D235" s="323">
        <v>2307.69</v>
      </c>
      <c r="E235" s="323">
        <v>2307.69</v>
      </c>
      <c r="F235" s="323">
        <v>2307.69</v>
      </c>
      <c r="G235" s="323">
        <v>2307.69</v>
      </c>
      <c r="H235" s="323">
        <v>3461.54</v>
      </c>
      <c r="I235" s="323">
        <v>2307.69</v>
      </c>
      <c r="J235" s="323">
        <v>2307.69</v>
      </c>
      <c r="K235" s="323">
        <v>2307.69</v>
      </c>
      <c r="L235" s="323">
        <v>2307.69</v>
      </c>
      <c r="M235" s="323">
        <v>3461.54</v>
      </c>
      <c r="N235" s="266">
        <f t="shared" si="34"/>
        <v>29999.979999999996</v>
      </c>
    </row>
    <row r="236" spans="1:14" s="263" customFormat="1">
      <c r="A236" s="257" t="s">
        <v>209</v>
      </c>
      <c r="B236" s="323">
        <v>2461.54</v>
      </c>
      <c r="C236" s="323">
        <v>2461.54</v>
      </c>
      <c r="D236" s="323">
        <v>2461.54</v>
      </c>
      <c r="E236" s="323">
        <v>2461.54</v>
      </c>
      <c r="F236" s="323">
        <v>2461.54</v>
      </c>
      <c r="G236" s="323">
        <v>2461.54</v>
      </c>
      <c r="H236" s="323">
        <v>3692.31</v>
      </c>
      <c r="I236" s="323">
        <v>2461.54</v>
      </c>
      <c r="J236" s="323">
        <v>2461.54</v>
      </c>
      <c r="K236" s="323">
        <v>2461.54</v>
      </c>
      <c r="L236" s="323">
        <v>2461.54</v>
      </c>
      <c r="M236" s="323">
        <v>3692.31</v>
      </c>
      <c r="N236" s="266">
        <f t="shared" si="34"/>
        <v>32000.020000000008</v>
      </c>
    </row>
    <row r="237" spans="1:14" s="263" customFormat="1">
      <c r="A237" s="257" t="s">
        <v>210</v>
      </c>
      <c r="B237" s="323">
        <v>3769.23</v>
      </c>
      <c r="C237" s="323">
        <v>3769.23</v>
      </c>
      <c r="D237" s="323">
        <v>3769.23</v>
      </c>
      <c r="E237" s="323">
        <v>3769.23</v>
      </c>
      <c r="F237" s="323">
        <v>3769.23</v>
      </c>
      <c r="G237" s="323">
        <v>3769.23</v>
      </c>
      <c r="H237" s="323">
        <v>5653.85</v>
      </c>
      <c r="I237" s="323">
        <v>3769.23</v>
      </c>
      <c r="J237" s="323">
        <v>3769.23</v>
      </c>
      <c r="K237" s="323">
        <v>3769.23</v>
      </c>
      <c r="L237" s="323">
        <v>3769.23</v>
      </c>
      <c r="M237" s="323">
        <v>5653.85</v>
      </c>
      <c r="N237" s="266">
        <f t="shared" si="34"/>
        <v>49000.000000000007</v>
      </c>
    </row>
    <row r="238" spans="1:14" s="263" customFormat="1">
      <c r="A238" s="257" t="s">
        <v>211</v>
      </c>
      <c r="B238" s="266">
        <v>2692.31</v>
      </c>
      <c r="C238" s="266">
        <v>2692.31</v>
      </c>
      <c r="D238" s="266">
        <v>2692.31</v>
      </c>
      <c r="E238" s="266">
        <v>2692.31</v>
      </c>
      <c r="F238" s="266">
        <v>2692.31</v>
      </c>
      <c r="G238" s="266">
        <v>2692.31</v>
      </c>
      <c r="H238" s="266">
        <v>4038.46</v>
      </c>
      <c r="I238" s="266">
        <v>2692.31</v>
      </c>
      <c r="J238" s="266">
        <v>2692.31</v>
      </c>
      <c r="K238" s="266">
        <v>2692.31</v>
      </c>
      <c r="L238" s="266">
        <v>2692.31</v>
      </c>
      <c r="M238" s="266">
        <v>4038.46</v>
      </c>
      <c r="N238" s="266">
        <f t="shared" ref="N238" si="36">SUM(B238:M238)</f>
        <v>35000.020000000004</v>
      </c>
    </row>
    <row r="239" spans="1:14" s="263" customFormat="1">
      <c r="A239" s="257" t="s">
        <v>212</v>
      </c>
      <c r="B239" s="323">
        <v>3846.15</v>
      </c>
      <c r="C239" s="323">
        <v>3846.15</v>
      </c>
      <c r="D239" s="323">
        <v>3846.15</v>
      </c>
      <c r="E239" s="323">
        <v>3846.15</v>
      </c>
      <c r="F239" s="323">
        <v>3846.15</v>
      </c>
      <c r="G239" s="323">
        <v>3846.15</v>
      </c>
      <c r="H239" s="323">
        <v>5769.23</v>
      </c>
      <c r="I239" s="323">
        <v>3846.15</v>
      </c>
      <c r="J239" s="323">
        <v>3846.15</v>
      </c>
      <c r="K239" s="323">
        <v>3846.15</v>
      </c>
      <c r="L239" s="323">
        <v>3846.15</v>
      </c>
      <c r="M239" s="323">
        <v>5769.23</v>
      </c>
      <c r="N239" s="266">
        <f t="shared" si="34"/>
        <v>49999.960000000006</v>
      </c>
    </row>
    <row r="240" spans="1:14" s="263" customFormat="1">
      <c r="A240" s="257" t="s">
        <v>213</v>
      </c>
      <c r="B240" s="323">
        <v>3653.85</v>
      </c>
      <c r="C240" s="323">
        <v>3653.85</v>
      </c>
      <c r="D240" s="323">
        <v>3653.85</v>
      </c>
      <c r="E240" s="323">
        <v>3653.85</v>
      </c>
      <c r="F240" s="323">
        <v>3653.85</v>
      </c>
      <c r="G240" s="323">
        <v>3653.85</v>
      </c>
      <c r="H240" s="323">
        <v>5480.77</v>
      </c>
      <c r="I240" s="323">
        <v>3653.85</v>
      </c>
      <c r="J240" s="323">
        <v>3653.85</v>
      </c>
      <c r="K240" s="323">
        <v>3653.85</v>
      </c>
      <c r="L240" s="323">
        <v>3653.85</v>
      </c>
      <c r="M240" s="323">
        <v>5480.77</v>
      </c>
      <c r="N240" s="266">
        <f t="shared" si="34"/>
        <v>47500.039999999994</v>
      </c>
    </row>
    <row r="241" spans="1:14">
      <c r="A241" s="257" t="s">
        <v>214</v>
      </c>
      <c r="B241" s="282">
        <v>4230.7700000000004</v>
      </c>
      <c r="C241" s="282">
        <v>4230.7700000000004</v>
      </c>
      <c r="D241" s="282">
        <v>4230.7700000000004</v>
      </c>
      <c r="E241" s="282">
        <v>4230.7700000000004</v>
      </c>
      <c r="F241" s="282">
        <v>4230.7700000000004</v>
      </c>
      <c r="G241" s="282">
        <v>4230.7700000000004</v>
      </c>
      <c r="H241" s="282">
        <v>6346.15</v>
      </c>
      <c r="I241" s="282">
        <v>4230.7700000000004</v>
      </c>
      <c r="J241" s="282">
        <v>4230.7700000000004</v>
      </c>
      <c r="K241" s="282">
        <v>4230.7700000000004</v>
      </c>
      <c r="L241" s="282">
        <v>4230.7700000000004</v>
      </c>
      <c r="M241" s="282">
        <v>6346.15</v>
      </c>
      <c r="N241" s="330">
        <f>SUM(B241:M241)</f>
        <v>55000.000000000022</v>
      </c>
    </row>
    <row r="242" spans="1:14" s="376" customFormat="1">
      <c r="A242" s="385" t="s">
        <v>215</v>
      </c>
      <c r="B242" s="375">
        <v>500</v>
      </c>
      <c r="C242" s="375">
        <v>500</v>
      </c>
      <c r="D242" s="375">
        <v>500</v>
      </c>
      <c r="E242" s="375">
        <v>500</v>
      </c>
      <c r="F242" s="375">
        <v>500</v>
      </c>
      <c r="G242" s="375">
        <f>'2021-JJ Class'!H240+'AfterSchool Class'!H239+'Summer Class'!H239+'BRANCHES class-With NSH exp'!H239+'Sch Part Class-WIth NSH expansi'!H240+'Fund. Class'!H239+'GO Class'!H239</f>
        <v>0</v>
      </c>
      <c r="H242" s="375">
        <f>'2021-JJ Class'!I240+'AfterSchool Class'!I239+'Summer Class'!I239+'BRANCHES class-With NSH exp'!I239+'Sch Part Class-WIth NSH expansi'!I240+'Fund. Class'!I239+'GO Class'!I239</f>
        <v>0</v>
      </c>
      <c r="I242" s="375">
        <f>'2021-JJ Class'!J240+'AfterSchool Class'!J239+'Summer Class'!J239+'BRANCHES class-With NSH exp'!J239+'Sch Part Class-WIth NSH expansi'!J240+'Fund. Class'!J239+'GO Class'!J239</f>
        <v>0</v>
      </c>
      <c r="J242" s="375">
        <v>500</v>
      </c>
      <c r="K242" s="375">
        <v>500</v>
      </c>
      <c r="L242" s="375">
        <v>500</v>
      </c>
      <c r="M242" s="375">
        <v>500</v>
      </c>
      <c r="N242" s="375">
        <f t="shared" si="34"/>
        <v>4500</v>
      </c>
    </row>
    <row r="243" spans="1:14" s="334" customFormat="1">
      <c r="A243" s="351" t="s">
        <v>216</v>
      </c>
      <c r="B243" s="333">
        <f>SUM(B219:B242)</f>
        <v>47170.39</v>
      </c>
      <c r="C243" s="333">
        <f t="shared" ref="C243:M243" si="37">SUM(C219:C242)</f>
        <v>47170.39</v>
      </c>
      <c r="D243" s="333">
        <f t="shared" si="37"/>
        <v>47170.39</v>
      </c>
      <c r="E243" s="333">
        <f t="shared" si="37"/>
        <v>49950.39</v>
      </c>
      <c r="F243" s="333">
        <f t="shared" si="37"/>
        <v>47170.39</v>
      </c>
      <c r="G243" s="333">
        <f t="shared" si="37"/>
        <v>46670.39</v>
      </c>
      <c r="H243" s="333">
        <f t="shared" si="37"/>
        <v>70008.079999999987</v>
      </c>
      <c r="I243" s="333">
        <f t="shared" si="37"/>
        <v>46670.39</v>
      </c>
      <c r="J243" s="333">
        <f t="shared" si="37"/>
        <v>47170.39</v>
      </c>
      <c r="K243" s="333">
        <f t="shared" si="37"/>
        <v>47170.39</v>
      </c>
      <c r="L243" s="333">
        <f t="shared" si="37"/>
        <v>47170.39</v>
      </c>
      <c r="M243" s="333">
        <f t="shared" si="37"/>
        <v>70508.079999999987</v>
      </c>
      <c r="N243" s="333">
        <f>SUM(N219:N242)</f>
        <v>614000.06000000006</v>
      </c>
    </row>
    <row r="244" spans="1:14">
      <c r="A244" s="268" t="s">
        <v>217</v>
      </c>
      <c r="B244" s="100">
        <v>4384.62</v>
      </c>
      <c r="C244" s="100">
        <v>4384.62</v>
      </c>
      <c r="D244" s="100">
        <v>4384.62</v>
      </c>
      <c r="E244" s="100">
        <v>4384.62</v>
      </c>
      <c r="F244" s="100">
        <v>4384.62</v>
      </c>
      <c r="G244" s="100">
        <v>4384.62</v>
      </c>
      <c r="H244" s="100">
        <v>6576.92</v>
      </c>
      <c r="I244" s="100">
        <v>4384.62</v>
      </c>
      <c r="J244" s="100">
        <v>4384.62</v>
      </c>
      <c r="K244" s="100">
        <v>4384.62</v>
      </c>
      <c r="L244" s="100">
        <v>4384.62</v>
      </c>
      <c r="M244" s="100">
        <v>6576.92</v>
      </c>
      <c r="N244" s="330">
        <f>SUM(B244:M244)</f>
        <v>57000.040000000008</v>
      </c>
    </row>
    <row r="245" spans="1:14">
      <c r="A245" s="268" t="s">
        <v>218</v>
      </c>
      <c r="B245" s="100">
        <v>400</v>
      </c>
      <c r="C245" s="100">
        <v>400</v>
      </c>
      <c r="D245" s="100">
        <v>400</v>
      </c>
      <c r="E245" s="100">
        <v>400</v>
      </c>
      <c r="F245" s="100">
        <v>400</v>
      </c>
      <c r="G245" s="100">
        <v>400</v>
      </c>
      <c r="H245" s="100">
        <v>400</v>
      </c>
      <c r="I245" s="100">
        <v>400</v>
      </c>
      <c r="J245" s="100">
        <v>400</v>
      </c>
      <c r="K245" s="100">
        <v>400</v>
      </c>
      <c r="L245" s="100">
        <v>400</v>
      </c>
      <c r="M245" s="100">
        <v>400</v>
      </c>
      <c r="N245" s="100">
        <f>SUM(B245:M245)</f>
        <v>4800</v>
      </c>
    </row>
    <row r="246" spans="1:14" s="379" customFormat="1">
      <c r="A246" s="377" t="s">
        <v>219</v>
      </c>
      <c r="B246" s="387">
        <v>4833.33</v>
      </c>
      <c r="C246" s="387">
        <v>4833.33</v>
      </c>
      <c r="D246" s="387">
        <v>4833.33</v>
      </c>
      <c r="E246" s="387">
        <v>4833.33</v>
      </c>
      <c r="F246" s="387">
        <v>4833.33</v>
      </c>
      <c r="G246" s="387">
        <v>4833.33</v>
      </c>
      <c r="H246" s="387">
        <v>4833.33</v>
      </c>
      <c r="I246" s="387">
        <v>4833.33</v>
      </c>
      <c r="J246" s="387">
        <v>4833.33</v>
      </c>
      <c r="K246" s="387">
        <v>4833.33</v>
      </c>
      <c r="L246" s="387">
        <v>4833.33</v>
      </c>
      <c r="M246" s="387">
        <v>4833.33</v>
      </c>
      <c r="N246" s="387">
        <f>SUM(B246:M246)</f>
        <v>57999.960000000014</v>
      </c>
    </row>
    <row r="247" spans="1:14">
      <c r="A247" s="268" t="s">
        <v>220</v>
      </c>
      <c r="B247" s="100">
        <v>833.33</v>
      </c>
      <c r="C247" s="100">
        <v>833.33</v>
      </c>
      <c r="D247" s="100">
        <v>833.33</v>
      </c>
      <c r="E247" s="100">
        <v>833.33</v>
      </c>
      <c r="F247" s="100">
        <v>833.33</v>
      </c>
      <c r="G247" s="100">
        <v>833.33</v>
      </c>
      <c r="H247" s="100">
        <v>833.33</v>
      </c>
      <c r="I247" s="100">
        <v>833.33</v>
      </c>
      <c r="J247" s="100">
        <v>833.33</v>
      </c>
      <c r="K247" s="100">
        <v>833.33</v>
      </c>
      <c r="L247" s="100">
        <v>833.33</v>
      </c>
      <c r="M247" s="100">
        <v>833.33</v>
      </c>
      <c r="N247" s="174">
        <f>SUM(B247:M247)</f>
        <v>9999.9600000000009</v>
      </c>
    </row>
    <row r="248" spans="1:14">
      <c r="A248" s="268" t="s">
        <v>221</v>
      </c>
      <c r="B248" s="100">
        <v>2500</v>
      </c>
      <c r="C248" s="100">
        <v>2500</v>
      </c>
      <c r="D248" s="100">
        <v>2500</v>
      </c>
      <c r="E248" s="100">
        <v>2500</v>
      </c>
      <c r="F248" s="100">
        <v>2500</v>
      </c>
      <c r="G248" s="100">
        <v>2500</v>
      </c>
      <c r="H248" s="100">
        <v>2500</v>
      </c>
      <c r="I248" s="100">
        <v>2500</v>
      </c>
      <c r="J248" s="100">
        <v>2500</v>
      </c>
      <c r="K248" s="100">
        <v>2500</v>
      </c>
      <c r="L248" s="100">
        <v>2500</v>
      </c>
      <c r="M248" s="100">
        <v>2500</v>
      </c>
      <c r="N248" s="100">
        <f>SUM(B248:M248)</f>
        <v>30000</v>
      </c>
    </row>
    <row r="249" spans="1:14" s="350" customFormat="1">
      <c r="A249" s="342" t="s">
        <v>222</v>
      </c>
      <c r="B249" s="349">
        <f>SUM(B243:B248)</f>
        <v>60121.670000000006</v>
      </c>
      <c r="C249" s="349">
        <f t="shared" ref="C249:M249" si="38">SUM(C243:C248)</f>
        <v>60121.670000000006</v>
      </c>
      <c r="D249" s="349">
        <f t="shared" si="38"/>
        <v>60121.670000000006</v>
      </c>
      <c r="E249" s="349">
        <f t="shared" si="38"/>
        <v>62901.670000000006</v>
      </c>
      <c r="F249" s="349">
        <f t="shared" si="38"/>
        <v>60121.670000000006</v>
      </c>
      <c r="G249" s="349">
        <f t="shared" si="38"/>
        <v>59621.670000000006</v>
      </c>
      <c r="H249" s="349">
        <f t="shared" si="38"/>
        <v>85151.659999999989</v>
      </c>
      <c r="I249" s="349">
        <f t="shared" si="38"/>
        <v>59621.670000000006</v>
      </c>
      <c r="J249" s="349">
        <f t="shared" si="38"/>
        <v>60121.670000000006</v>
      </c>
      <c r="K249" s="349">
        <f t="shared" si="38"/>
        <v>60121.670000000006</v>
      </c>
      <c r="L249" s="349">
        <f t="shared" si="38"/>
        <v>60121.670000000006</v>
      </c>
      <c r="M249" s="349">
        <f t="shared" si="38"/>
        <v>85651.659999999989</v>
      </c>
      <c r="N249" s="349">
        <f>SUM(N243:N248)</f>
        <v>773800.02</v>
      </c>
    </row>
    <row r="250" spans="1:14" s="39" customFormat="1" ht="6" customHeight="1">
      <c r="A250" s="343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</row>
    <row r="251" spans="1:14" s="348" customFormat="1">
      <c r="A251" s="342" t="s">
        <v>223</v>
      </c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</row>
    <row r="252" spans="1:14" s="379" customFormat="1">
      <c r="A252" s="388" t="s">
        <v>224</v>
      </c>
      <c r="B252" s="387">
        <v>1391.67</v>
      </c>
      <c r="C252" s="387">
        <v>1391.67</v>
      </c>
      <c r="D252" s="387">
        <v>1391.67</v>
      </c>
      <c r="E252" s="387">
        <v>1391.67</v>
      </c>
      <c r="F252" s="387">
        <v>1391.67</v>
      </c>
      <c r="G252" s="387">
        <v>1391.67</v>
      </c>
      <c r="H252" s="387">
        <v>1391.67</v>
      </c>
      <c r="I252" s="387">
        <v>2891.67</v>
      </c>
      <c r="J252" s="387">
        <v>1391.67</v>
      </c>
      <c r="K252" s="387">
        <v>1391.67</v>
      </c>
      <c r="L252" s="387">
        <v>1391.67</v>
      </c>
      <c r="M252" s="387">
        <v>1391.67</v>
      </c>
      <c r="N252" s="387">
        <f>SUM(B252:M252)</f>
        <v>18200.04</v>
      </c>
    </row>
    <row r="253" spans="1:14" hidden="1">
      <c r="A253" s="40" t="s">
        <v>225</v>
      </c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</row>
    <row r="254" spans="1:14" s="350" customFormat="1">
      <c r="A254" s="342" t="s">
        <v>226</v>
      </c>
      <c r="B254" s="349">
        <f>SUM(B252:B253)</f>
        <v>1391.67</v>
      </c>
      <c r="C254" s="349">
        <f t="shared" ref="C254:N254" si="39">SUM(C252:C253)</f>
        <v>1391.67</v>
      </c>
      <c r="D254" s="349">
        <f t="shared" si="39"/>
        <v>1391.67</v>
      </c>
      <c r="E254" s="349">
        <f t="shared" si="39"/>
        <v>1391.67</v>
      </c>
      <c r="F254" s="349">
        <f t="shared" si="39"/>
        <v>1391.67</v>
      </c>
      <c r="G254" s="349">
        <f t="shared" si="39"/>
        <v>1391.67</v>
      </c>
      <c r="H254" s="349">
        <f t="shared" si="39"/>
        <v>1391.67</v>
      </c>
      <c r="I254" s="349">
        <f t="shared" si="39"/>
        <v>2891.67</v>
      </c>
      <c r="J254" s="349">
        <f t="shared" si="39"/>
        <v>1391.67</v>
      </c>
      <c r="K254" s="349">
        <f t="shared" si="39"/>
        <v>1391.67</v>
      </c>
      <c r="L254" s="349">
        <f t="shared" si="39"/>
        <v>1391.67</v>
      </c>
      <c r="M254" s="349">
        <f t="shared" si="39"/>
        <v>1391.67</v>
      </c>
      <c r="N254" s="349">
        <f t="shared" si="39"/>
        <v>18200.04</v>
      </c>
    </row>
    <row r="255" spans="1:14" s="39" customFormat="1" ht="6" customHeight="1">
      <c r="A255" s="45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</row>
    <row r="256" spans="1:14" s="348" customFormat="1">
      <c r="A256" s="342" t="s">
        <v>227</v>
      </c>
      <c r="B256" s="347"/>
      <c r="C256" s="347"/>
      <c r="D256" s="347"/>
      <c r="E256" s="347"/>
      <c r="F256" s="347"/>
      <c r="G256" s="347"/>
      <c r="H256" s="347"/>
      <c r="I256" s="347"/>
      <c r="J256" s="347"/>
      <c r="K256" s="347"/>
      <c r="L256" s="347"/>
      <c r="M256" s="347"/>
      <c r="N256" s="347"/>
    </row>
    <row r="257" spans="1:14" hidden="1">
      <c r="A257" s="23" t="s">
        <v>228</v>
      </c>
      <c r="B257" s="100">
        <f>'2021-JJ Class'!C254+'AfterSchool Class'!C253+'Summer Class'!C252+'BRANCHES class-With NSH exp'!C253+'Sch Part Class-WIth NSH expansi'!C254+'Fund. Class'!C253+'GO Class'!C253</f>
        <v>200</v>
      </c>
      <c r="C257" s="100">
        <f>'2021-JJ Class'!D254+'AfterSchool Class'!D253+'Summer Class'!D252+'BRANCHES class-With NSH exp'!D253+'Sch Part Class-WIth NSH expansi'!D254+'Fund. Class'!D253+'GO Class'!D253</f>
        <v>200</v>
      </c>
      <c r="D257" s="100">
        <f>'2021-JJ Class'!E254+'AfterSchool Class'!E253+'Summer Class'!E252+'BRANCHES class-With NSH exp'!E253+'Sch Part Class-WIth NSH expansi'!E254+'Fund. Class'!E253+'GO Class'!E253</f>
        <v>350</v>
      </c>
      <c r="E257" s="100">
        <f>'2021-JJ Class'!F254+'AfterSchool Class'!F253+'Summer Class'!F252+'BRANCHES class-With NSH exp'!F253+'Sch Part Class-WIth NSH expansi'!F254+'Fund. Class'!F253+'GO Class'!F253</f>
        <v>350</v>
      </c>
      <c r="F257" s="100">
        <f>'2021-JJ Class'!G254+'AfterSchool Class'!G253+'Summer Class'!G252+'BRANCHES class-With NSH exp'!G253+'Sch Part Class-WIth NSH expansi'!G254+'Fund. Class'!G253+'GO Class'!G253</f>
        <v>225</v>
      </c>
      <c r="G257" s="100">
        <f>'2021-JJ Class'!H254+'AfterSchool Class'!H253+'Summer Class'!H252+'BRANCHES class-With NSH exp'!H253+'Sch Part Class-WIth NSH expansi'!H254+'Fund. Class'!H253+'GO Class'!H253</f>
        <v>175</v>
      </c>
      <c r="H257" s="100">
        <f>'2021-JJ Class'!I254+'AfterSchool Class'!I253+'Summer Class'!I252+'BRANCHES class-With NSH exp'!I253+'Sch Part Class-WIth NSH expansi'!I254+'Fund. Class'!I253+'GO Class'!I253</f>
        <v>675</v>
      </c>
      <c r="I257" s="100">
        <f>'2021-JJ Class'!J254+'AfterSchool Class'!J253+'Summer Class'!J252+'BRANCHES class-With NSH exp'!J253+'Sch Part Class-WIth NSH expansi'!J254+'Fund. Class'!J253+'GO Class'!J253</f>
        <v>200</v>
      </c>
      <c r="J257" s="100">
        <f>'2021-JJ Class'!K254+'AfterSchool Class'!K253+'Summer Class'!K252+'BRANCHES class-With NSH exp'!K253+'Sch Part Class-WIth NSH expansi'!K254+'Fund. Class'!K253+'GO Class'!K253</f>
        <v>425</v>
      </c>
      <c r="K257" s="100">
        <f>'2021-JJ Class'!L254+'AfterSchool Class'!L253+'Summer Class'!L252+'BRANCHES class-With NSH exp'!L253+'Sch Part Class-WIth NSH expansi'!L254+'Fund. Class'!L253+'GO Class'!L253</f>
        <v>275</v>
      </c>
      <c r="L257" s="100">
        <f>'2021-JJ Class'!M254+'AfterSchool Class'!M253+'Summer Class'!M252+'BRANCHES class-With NSH exp'!M253+'Sch Part Class-WIth NSH expansi'!M254+'Fund. Class'!M253+'GO Class'!M253</f>
        <v>275</v>
      </c>
      <c r="M257" s="100">
        <f>'2021-JJ Class'!N254+'AfterSchool Class'!N253+'Summer Class'!N252+'BRANCHES class-With NSH exp'!N253+'Sch Part Class-WIth NSH expansi'!N254+'Fund. Class'!N253+'GO Class'!N253</f>
        <v>200</v>
      </c>
      <c r="N257" s="101">
        <f>SUM(B257:M257)</f>
        <v>3550</v>
      </c>
    </row>
    <row r="258" spans="1:14" ht="15" hidden="1" customHeight="1">
      <c r="A258" s="23" t="s">
        <v>229</v>
      </c>
      <c r="B258" s="100">
        <f>'2021-JJ Class'!C255+'AfterSchool Class'!C254+'Summer Class'!C253+'BRANCHES class-With NSH exp'!C254+'Sch Part Class-WIth NSH expansi'!C255+'Fund. Class'!C254+'GO Class'!C254</f>
        <v>0</v>
      </c>
      <c r="C258" s="100">
        <f>'2021-JJ Class'!D255+'AfterSchool Class'!D254+'Summer Class'!D253+'BRANCHES class-With NSH exp'!D254+'Sch Part Class-WIth NSH expansi'!D255+'Fund. Class'!D254+'GO Class'!D254</f>
        <v>0</v>
      </c>
      <c r="D258" s="100">
        <f>'2021-JJ Class'!E255+'AfterSchool Class'!E254+'Summer Class'!E253+'BRANCHES class-With NSH exp'!E254+'Sch Part Class-WIth NSH expansi'!E255+'Fund. Class'!E254+'GO Class'!E254</f>
        <v>0</v>
      </c>
      <c r="E258" s="100">
        <f>'2021-JJ Class'!F255+'AfterSchool Class'!F254+'Summer Class'!F253+'BRANCHES class-With NSH exp'!F254+'Sch Part Class-WIth NSH expansi'!F255+'Fund. Class'!F254+'GO Class'!F254</f>
        <v>0</v>
      </c>
      <c r="F258" s="100">
        <f>'2021-JJ Class'!G255+'AfterSchool Class'!G254+'Summer Class'!G253+'BRANCHES class-With NSH exp'!G254+'Sch Part Class-WIth NSH expansi'!G255+'Fund. Class'!G254+'GO Class'!G254</f>
        <v>0</v>
      </c>
      <c r="G258" s="100">
        <f>'2021-JJ Class'!H255+'AfterSchool Class'!H254+'Summer Class'!H253+'BRANCHES class-With NSH exp'!H254+'Sch Part Class-WIth NSH expansi'!H255+'Fund. Class'!H254+'GO Class'!H254</f>
        <v>0</v>
      </c>
      <c r="H258" s="100">
        <f>'2021-JJ Class'!I255+'AfterSchool Class'!I254+'Summer Class'!I253+'BRANCHES class-With NSH exp'!I254+'Sch Part Class-WIth NSH expansi'!I255+'Fund. Class'!I254+'GO Class'!I254</f>
        <v>0</v>
      </c>
      <c r="I258" s="100">
        <f>'2021-JJ Class'!J255+'AfterSchool Class'!J254+'Summer Class'!J253+'BRANCHES class-With NSH exp'!J254+'Sch Part Class-WIth NSH expansi'!J255+'Fund. Class'!J254+'GO Class'!J254</f>
        <v>0</v>
      </c>
      <c r="J258" s="100">
        <f>'2021-JJ Class'!K255+'AfterSchool Class'!K254+'Summer Class'!K253+'BRANCHES class-With NSH exp'!K254+'Sch Part Class-WIth NSH expansi'!K255+'Fund. Class'!K254+'GO Class'!K254</f>
        <v>0</v>
      </c>
      <c r="K258" s="100">
        <f>'2021-JJ Class'!L255+'AfterSchool Class'!L254+'Summer Class'!L253+'BRANCHES class-With NSH exp'!L254+'Sch Part Class-WIth NSH expansi'!L255+'Fund. Class'!L254+'GO Class'!L254</f>
        <v>0</v>
      </c>
      <c r="L258" s="100">
        <f>'2021-JJ Class'!M255+'AfterSchool Class'!M254+'Summer Class'!M253+'BRANCHES class-With NSH exp'!M254+'Sch Part Class-WIth NSH expansi'!M255+'Fund. Class'!M254+'GO Class'!M254</f>
        <v>0</v>
      </c>
      <c r="M258" s="100">
        <f>'2021-JJ Class'!N255+'AfterSchool Class'!N254+'Summer Class'!N253+'BRANCHES class-With NSH exp'!N254+'Sch Part Class-WIth NSH expansi'!N255+'Fund. Class'!N254+'GO Class'!N254</f>
        <v>0</v>
      </c>
      <c r="N258" s="101"/>
    </row>
    <row r="259" spans="1:14" hidden="1">
      <c r="A259" s="23" t="s">
        <v>230</v>
      </c>
      <c r="B259" s="100">
        <f>'2021-JJ Class'!C256+'AfterSchool Class'!C255+'Summer Class'!C254+'BRANCHES class-With NSH exp'!C255+'Sch Part Class-WIth NSH expansi'!C256+'Fund. Class'!C255+'GO Class'!C255</f>
        <v>20</v>
      </c>
      <c r="C259" s="100">
        <f>'2021-JJ Class'!D256+'AfterSchool Class'!D255+'Summer Class'!D254+'BRANCHES class-With NSH exp'!D255+'Sch Part Class-WIth NSH expansi'!D256+'Fund. Class'!D255+'GO Class'!D255</f>
        <v>20</v>
      </c>
      <c r="D259" s="100">
        <f>'2021-JJ Class'!E256+'AfterSchool Class'!E255+'Summer Class'!E254+'BRANCHES class-With NSH exp'!E255+'Sch Part Class-WIth NSH expansi'!E256+'Fund. Class'!E255+'GO Class'!E255</f>
        <v>20</v>
      </c>
      <c r="E259" s="100">
        <f>'2021-JJ Class'!F256+'AfterSchool Class'!F255+'Summer Class'!F254+'BRANCHES class-With NSH exp'!F255+'Sch Part Class-WIth NSH expansi'!F256+'Fund. Class'!F255+'GO Class'!F255</f>
        <v>20</v>
      </c>
      <c r="F259" s="100">
        <f>'2021-JJ Class'!G256+'AfterSchool Class'!G255+'Summer Class'!G254+'BRANCHES class-With NSH exp'!G255+'Sch Part Class-WIth NSH expansi'!G256+'Fund. Class'!G255+'GO Class'!G255</f>
        <v>20</v>
      </c>
      <c r="G259" s="100">
        <f>'2021-JJ Class'!H256+'AfterSchool Class'!H255+'Summer Class'!H254+'BRANCHES class-With NSH exp'!H255+'Sch Part Class-WIth NSH expansi'!H256+'Fund. Class'!H255+'GO Class'!H255</f>
        <v>0</v>
      </c>
      <c r="H259" s="100">
        <f>'2021-JJ Class'!I256+'AfterSchool Class'!I255+'Summer Class'!I254+'BRANCHES class-With NSH exp'!I255+'Sch Part Class-WIth NSH expansi'!I256+'Fund. Class'!I255+'GO Class'!I255</f>
        <v>40</v>
      </c>
      <c r="I259" s="100">
        <f>'2021-JJ Class'!J256+'AfterSchool Class'!J255+'Summer Class'!J254+'BRANCHES class-With NSH exp'!J255+'Sch Part Class-WIth NSH expansi'!J256+'Fund. Class'!J255+'GO Class'!J255</f>
        <v>20</v>
      </c>
      <c r="J259" s="100">
        <f>'2021-JJ Class'!K256+'AfterSchool Class'!K255+'Summer Class'!K254+'BRANCHES class-With NSH exp'!K255+'Sch Part Class-WIth NSH expansi'!K256+'Fund. Class'!K255+'GO Class'!K255</f>
        <v>40</v>
      </c>
      <c r="K259" s="100">
        <f>'2021-JJ Class'!L256+'AfterSchool Class'!L255+'Summer Class'!L254+'BRANCHES class-With NSH exp'!L255+'Sch Part Class-WIth NSH expansi'!L256+'Fund. Class'!L255+'GO Class'!L255</f>
        <v>20</v>
      </c>
      <c r="L259" s="100">
        <f>'2021-JJ Class'!M256+'AfterSchool Class'!M255+'Summer Class'!M254+'BRANCHES class-With NSH exp'!M255+'Sch Part Class-WIth NSH expansi'!M256+'Fund. Class'!M255+'GO Class'!M255</f>
        <v>20</v>
      </c>
      <c r="M259" s="100">
        <f>'2021-JJ Class'!N256+'AfterSchool Class'!N255+'Summer Class'!N254+'BRANCHES class-With NSH exp'!N255+'Sch Part Class-WIth NSH expansi'!N256+'Fund. Class'!N255+'GO Class'!N255</f>
        <v>20</v>
      </c>
      <c r="N259" s="101">
        <f>SUM(B259:M259)</f>
        <v>260</v>
      </c>
    </row>
    <row r="260" spans="1:14" hidden="1">
      <c r="A260" s="23" t="s">
        <v>231</v>
      </c>
      <c r="B260" s="100">
        <f>'2021-JJ Class'!C257+'AfterSchool Class'!C256+'Summer Class'!C255+'BRANCHES class-With NSH exp'!C256+'Sch Part Class-WIth NSH expansi'!C257+'Fund. Class'!C256+'GO Class'!C256</f>
        <v>190</v>
      </c>
      <c r="C260" s="100">
        <f>'2021-JJ Class'!D257+'AfterSchool Class'!D256+'Summer Class'!D255+'BRANCHES class-With NSH exp'!D256+'Sch Part Class-WIth NSH expansi'!D257+'Fund. Class'!D256+'GO Class'!D256</f>
        <v>190</v>
      </c>
      <c r="D260" s="100">
        <f>'2021-JJ Class'!E257+'AfterSchool Class'!E256+'Summer Class'!E255+'BRANCHES class-With NSH exp'!E256+'Sch Part Class-WIth NSH expansi'!E257+'Fund. Class'!E256+'GO Class'!E256</f>
        <v>190</v>
      </c>
      <c r="E260" s="100">
        <f>'2021-JJ Class'!F257+'AfterSchool Class'!F256+'Summer Class'!F255+'BRANCHES class-With NSH exp'!F256+'Sch Part Class-WIth NSH expansi'!F257+'Fund. Class'!F256+'GO Class'!F256</f>
        <v>190</v>
      </c>
      <c r="F260" s="100">
        <f>'2021-JJ Class'!G257+'AfterSchool Class'!G256+'Summer Class'!G255+'BRANCHES class-With NSH exp'!G256+'Sch Part Class-WIth NSH expansi'!G257+'Fund. Class'!G256+'GO Class'!G256</f>
        <v>190</v>
      </c>
      <c r="G260" s="100">
        <f>'2021-JJ Class'!H257+'AfterSchool Class'!H256+'Summer Class'!H255+'BRANCHES class-With NSH exp'!H256+'Sch Part Class-WIth NSH expansi'!H257+'Fund. Class'!H256+'GO Class'!H256</f>
        <v>190</v>
      </c>
      <c r="H260" s="100">
        <f>'2021-JJ Class'!I257+'AfterSchool Class'!I256+'Summer Class'!I255+'BRANCHES class-With NSH exp'!I256+'Sch Part Class-WIth NSH expansi'!I257+'Fund. Class'!I256+'GO Class'!I256</f>
        <v>190</v>
      </c>
      <c r="I260" s="100">
        <f>'2021-JJ Class'!J257+'AfterSchool Class'!J256+'Summer Class'!J255+'BRANCHES class-With NSH exp'!J256+'Sch Part Class-WIth NSH expansi'!J257+'Fund. Class'!J256+'GO Class'!J256</f>
        <v>190</v>
      </c>
      <c r="J260" s="100">
        <f>'2021-JJ Class'!K257+'AfterSchool Class'!K256+'Summer Class'!K255+'BRANCHES class-With NSH exp'!K256+'Sch Part Class-WIth NSH expansi'!K257+'Fund. Class'!K256+'GO Class'!K256</f>
        <v>191</v>
      </c>
      <c r="K260" s="100">
        <f>'2021-JJ Class'!L257+'AfterSchool Class'!L256+'Summer Class'!L255+'BRANCHES class-With NSH exp'!L256+'Sch Part Class-WIth NSH expansi'!L257+'Fund. Class'!L256+'GO Class'!L256</f>
        <v>191</v>
      </c>
      <c r="L260" s="100">
        <f>'2021-JJ Class'!M257+'AfterSchool Class'!M256+'Summer Class'!M255+'BRANCHES class-With NSH exp'!M256+'Sch Part Class-WIth NSH expansi'!M257+'Fund. Class'!M256+'GO Class'!M256</f>
        <v>191</v>
      </c>
      <c r="M260" s="100">
        <f>'2021-JJ Class'!N257+'AfterSchool Class'!N256+'Summer Class'!N255+'BRANCHES class-With NSH exp'!N256+'Sch Part Class-WIth NSH expansi'!N257+'Fund. Class'!N256+'GO Class'!N256</f>
        <v>191</v>
      </c>
      <c r="N260" s="101">
        <f>SUM(B260:M260)</f>
        <v>2284</v>
      </c>
    </row>
    <row r="261" spans="1:14" s="263" customFormat="1">
      <c r="A261" s="268" t="s">
        <v>228</v>
      </c>
      <c r="B261" s="323">
        <v>296</v>
      </c>
      <c r="C261" s="323">
        <v>296</v>
      </c>
      <c r="D261" s="323">
        <v>296</v>
      </c>
      <c r="E261" s="323">
        <v>296</v>
      </c>
      <c r="F261" s="323">
        <v>296</v>
      </c>
      <c r="G261" s="323">
        <v>296</v>
      </c>
      <c r="H261" s="323">
        <v>296</v>
      </c>
      <c r="I261" s="323">
        <v>296</v>
      </c>
      <c r="J261" s="323">
        <v>296</v>
      </c>
      <c r="K261" s="323">
        <v>296</v>
      </c>
      <c r="L261" s="323">
        <v>296</v>
      </c>
      <c r="M261" s="323">
        <v>296</v>
      </c>
      <c r="N261" s="323">
        <f t="shared" ref="N261" si="40">SUM(N259:N260)</f>
        <v>2544</v>
      </c>
    </row>
    <row r="262" spans="1:14" s="379" customFormat="1">
      <c r="A262" s="377" t="s">
        <v>232</v>
      </c>
      <c r="B262" s="387">
        <v>0</v>
      </c>
      <c r="C262" s="387">
        <v>0</v>
      </c>
      <c r="D262" s="387">
        <v>0</v>
      </c>
      <c r="E262" s="387">
        <v>0</v>
      </c>
      <c r="F262" s="387">
        <v>0</v>
      </c>
      <c r="G262" s="387">
        <v>0</v>
      </c>
      <c r="H262" s="387">
        <v>0</v>
      </c>
      <c r="I262" s="387">
        <v>0</v>
      </c>
      <c r="J262" s="387">
        <v>350</v>
      </c>
      <c r="K262" s="387">
        <v>0</v>
      </c>
      <c r="L262" s="387">
        <v>0</v>
      </c>
      <c r="M262" s="387">
        <v>0</v>
      </c>
      <c r="N262" s="387">
        <f>SUM(C262:M262)</f>
        <v>350</v>
      </c>
    </row>
    <row r="263" spans="1:14" s="263" customFormat="1">
      <c r="A263" s="268" t="s">
        <v>230</v>
      </c>
      <c r="B263" s="266">
        <v>20</v>
      </c>
      <c r="C263" s="266">
        <v>20</v>
      </c>
      <c r="D263" s="266">
        <v>20</v>
      </c>
      <c r="E263" s="266">
        <v>20</v>
      </c>
      <c r="F263" s="266">
        <v>20</v>
      </c>
      <c r="G263" s="266">
        <v>0</v>
      </c>
      <c r="H263" s="266">
        <v>40</v>
      </c>
      <c r="I263" s="266">
        <v>20</v>
      </c>
      <c r="J263" s="266">
        <v>40</v>
      </c>
      <c r="K263" s="266">
        <v>20</v>
      </c>
      <c r="L263" s="266">
        <v>20</v>
      </c>
      <c r="M263" s="266">
        <v>20</v>
      </c>
      <c r="N263" s="323">
        <f>SUM(B263:M263)</f>
        <v>260</v>
      </c>
    </row>
    <row r="264" spans="1:14" s="354" customFormat="1">
      <c r="A264" s="268" t="s">
        <v>231</v>
      </c>
      <c r="B264" s="353">
        <v>175</v>
      </c>
      <c r="C264" s="353">
        <v>175</v>
      </c>
      <c r="D264" s="353">
        <v>175</v>
      </c>
      <c r="E264" s="353">
        <v>175</v>
      </c>
      <c r="F264" s="353">
        <v>175</v>
      </c>
      <c r="G264" s="353">
        <v>175</v>
      </c>
      <c r="H264" s="353">
        <v>175</v>
      </c>
      <c r="I264" s="353">
        <v>175</v>
      </c>
      <c r="J264" s="353">
        <v>175</v>
      </c>
      <c r="K264" s="353">
        <v>175</v>
      </c>
      <c r="L264" s="353">
        <v>175</v>
      </c>
      <c r="M264" s="353">
        <v>175</v>
      </c>
      <c r="N264" s="353">
        <f>SUM(B264:M264)</f>
        <v>2100</v>
      </c>
    </row>
    <row r="265" spans="1:14" hidden="1">
      <c r="A265" s="33" t="s">
        <v>233</v>
      </c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</row>
    <row r="266" spans="1:14" hidden="1">
      <c r="A266" s="33" t="s">
        <v>234</v>
      </c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</row>
    <row r="267" spans="1:14" hidden="1">
      <c r="A267" s="33" t="s">
        <v>235</v>
      </c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</row>
    <row r="268" spans="1:14" s="348" customFormat="1">
      <c r="A268" s="342" t="s">
        <v>236</v>
      </c>
      <c r="B268" s="347"/>
      <c r="C268" s="347"/>
      <c r="D268" s="347"/>
      <c r="E268" s="347"/>
      <c r="F268" s="347"/>
      <c r="G268" s="347"/>
      <c r="H268" s="347"/>
      <c r="I268" s="347"/>
      <c r="J268" s="347"/>
      <c r="K268" s="347"/>
      <c r="L268" s="347"/>
      <c r="M268" s="347"/>
      <c r="N268" s="347">
        <f>SUM(N261:N264)</f>
        <v>5254</v>
      </c>
    </row>
    <row r="269" spans="1:14" s="39" customFormat="1" ht="18.75">
      <c r="A269" s="55" t="s">
        <v>237</v>
      </c>
      <c r="B269" s="109">
        <f t="shared" ref="B269:M269" si="41">SUM(B265:B267,B264,B254,B249,B215,B193,B185,B163,B118,B109)</f>
        <v>82793.516666666677</v>
      </c>
      <c r="C269" s="109">
        <f t="shared" si="41"/>
        <v>82793.513333333336</v>
      </c>
      <c r="D269" s="109">
        <f t="shared" si="41"/>
        <v>82793.513333333336</v>
      </c>
      <c r="E269" s="109">
        <f t="shared" si="41"/>
        <v>84323.513333333336</v>
      </c>
      <c r="F269" s="109">
        <f t="shared" si="41"/>
        <v>81298.513333333336</v>
      </c>
      <c r="G269" s="109">
        <f t="shared" si="41"/>
        <v>80798.513333333336</v>
      </c>
      <c r="H269" s="109">
        <f t="shared" si="41"/>
        <v>111488.50333333333</v>
      </c>
      <c r="I269" s="109">
        <f t="shared" si="41"/>
        <v>81059.513333333336</v>
      </c>
      <c r="J269" s="109">
        <f t="shared" si="41"/>
        <v>80300.513333333336</v>
      </c>
      <c r="K269" s="109">
        <f t="shared" si="41"/>
        <v>80301.513333333336</v>
      </c>
      <c r="L269" s="109">
        <f t="shared" si="41"/>
        <v>80802.513333333336</v>
      </c>
      <c r="M269" s="109">
        <f t="shared" si="41"/>
        <v>107083.50333333333</v>
      </c>
      <c r="N269" s="109">
        <f>SUM(N163+N185+N193+N215+N249+N254+N268)</f>
        <v>999376.10333333339</v>
      </c>
    </row>
    <row r="270" spans="1:14"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</row>
    <row r="271" spans="1:14" hidden="1">
      <c r="A271" s="32" t="s">
        <v>238</v>
      </c>
      <c r="B271" s="357"/>
      <c r="C271" s="110">
        <f>SUM(N101-N269)</f>
        <v>-3.3333334140479565E-3</v>
      </c>
      <c r="D271" s="110"/>
      <c r="E271" s="110"/>
      <c r="F271" s="110"/>
      <c r="G271" s="110"/>
      <c r="H271" s="110"/>
      <c r="I271" s="110"/>
      <c r="J271" s="110"/>
      <c r="K271" s="110"/>
      <c r="L271" s="110"/>
      <c r="M271" s="111"/>
      <c r="N271" s="110"/>
    </row>
    <row r="272" spans="1:14"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216"/>
      <c r="N272" s="110">
        <f>SUM(N101-N269)</f>
        <v>-3.3333334140479565E-3</v>
      </c>
    </row>
    <row r="273" spans="13:13"/>
    <row r="274" spans="13:13">
      <c r="M274" s="169"/>
    </row>
    <row r="275" spans="13:13"/>
    <row r="276" spans="13:13"/>
    <row r="277" spans="13:13"/>
    <row r="278" spans="13:13"/>
    <row r="279" spans="13:13"/>
    <row r="280" spans="13:13"/>
    <row r="281" spans="13:13"/>
    <row r="282" spans="13:13"/>
    <row r="283" spans="13:13"/>
    <row r="284" spans="13:13"/>
    <row r="285" spans="13:13"/>
    <row r="286" spans="13:13"/>
    <row r="287" spans="13:13"/>
    <row r="288" spans="13:13"/>
    <row r="289"/>
    <row r="290"/>
    <row r="291"/>
    <row r="292"/>
    <row r="293"/>
    <row r="294"/>
    <row r="295"/>
  </sheetData>
  <mergeCells count="13">
    <mergeCell ref="G183:G184"/>
    <mergeCell ref="B183:B184"/>
    <mergeCell ref="C183:C184"/>
    <mergeCell ref="D183:D184"/>
    <mergeCell ref="E183:E184"/>
    <mergeCell ref="F183:F184"/>
    <mergeCell ref="N183:N184"/>
    <mergeCell ref="H183:H184"/>
    <mergeCell ref="I183:I184"/>
    <mergeCell ref="J183:J184"/>
    <mergeCell ref="K183:K184"/>
    <mergeCell ref="L183:L184"/>
    <mergeCell ref="M183:M184"/>
  </mergeCells>
  <pageMargins left="0.7" right="0.7" top="0.75" bottom="0.75" header="0.3" footer="0.3"/>
  <pageSetup paperSize="5" scale="72" fitToHeight="0" orientation="landscape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C07A-D799-439F-A0D7-FC8EAA197C05}">
  <sheetPr>
    <pageSetUpPr fitToPage="1"/>
  </sheetPr>
  <dimension ref="A1:V271"/>
  <sheetViews>
    <sheetView zoomScale="79" zoomScaleNormal="100" zoomScalePageLayoutView="150" workbookViewId="0">
      <pane ySplit="4" topLeftCell="A253" activePane="bottomLeft" state="frozen"/>
      <selection pane="bottomLeft" activeCell="J253" sqref="J253"/>
    </sheetView>
  </sheetViews>
  <sheetFormatPr defaultColWidth="0" defaultRowHeight="15" customHeight="1" zeroHeight="1"/>
  <cols>
    <col min="1" max="1" width="58.42578125" style="14" bestFit="1" customWidth="1"/>
    <col min="2" max="2" width="16.7109375" style="14" customWidth="1"/>
    <col min="3" max="14" width="11.42578125" style="14" bestFit="1" customWidth="1"/>
    <col min="15" max="15" width="20" style="14" bestFit="1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915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5"/>
      <c r="C4" s="199">
        <v>43119</v>
      </c>
      <c r="D4" s="199">
        <v>43150</v>
      </c>
      <c r="E4" s="199">
        <v>43178</v>
      </c>
      <c r="F4" s="199">
        <v>43209</v>
      </c>
      <c r="G4" s="199">
        <v>43239</v>
      </c>
      <c r="H4" s="199">
        <v>43270</v>
      </c>
      <c r="I4" s="199">
        <v>43300</v>
      </c>
      <c r="J4" s="199">
        <v>43331</v>
      </c>
      <c r="K4" s="199">
        <v>43362</v>
      </c>
      <c r="L4" s="199">
        <v>43392</v>
      </c>
      <c r="M4" s="199">
        <v>43423</v>
      </c>
      <c r="N4" s="200">
        <v>43453</v>
      </c>
      <c r="O4" s="17" t="s">
        <v>916</v>
      </c>
    </row>
    <row r="5" spans="1:15" s="58" customFormat="1" ht="18.75">
      <c r="A5" s="56" t="s">
        <v>4</v>
      </c>
      <c r="B5" s="56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22" t="s">
        <v>6</v>
      </c>
      <c r="B7" s="22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idden="1">
      <c r="A8" s="22" t="s">
        <v>7</v>
      </c>
      <c r="B8" s="22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>
      <c r="A9" s="21" t="s">
        <v>8</v>
      </c>
      <c r="B9" s="2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>
        <f>SUM(C9:N9)</f>
        <v>0</v>
      </c>
    </row>
    <row r="10" spans="1:15" hidden="1">
      <c r="A10" s="32" t="s">
        <v>9</v>
      </c>
      <c r="B10" s="23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>
      <c r="A11" s="256" t="s">
        <v>897</v>
      </c>
      <c r="B11" s="244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>
        <f t="shared" ref="O11" si="0">SUM(C11:N11)</f>
        <v>0</v>
      </c>
    </row>
    <row r="12" spans="1:15" s="26" customFormat="1">
      <c r="A12" s="21" t="s">
        <v>274</v>
      </c>
      <c r="B12" s="210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s="39" customFormat="1">
      <c r="A13" s="27" t="s">
        <v>13</v>
      </c>
      <c r="B13" s="27"/>
      <c r="C13" s="127">
        <f>SUM(C7:C11)</f>
        <v>0</v>
      </c>
      <c r="D13" s="127">
        <f t="shared" ref="D13:J13" si="1">SUM(D7:D11)</f>
        <v>0</v>
      </c>
      <c r="E13" s="127">
        <f t="shared" si="1"/>
        <v>0</v>
      </c>
      <c r="F13" s="127">
        <f t="shared" si="1"/>
        <v>0</v>
      </c>
      <c r="G13" s="127">
        <f t="shared" si="1"/>
        <v>0</v>
      </c>
      <c r="H13" s="127">
        <f t="shared" si="1"/>
        <v>0</v>
      </c>
      <c r="I13" s="127">
        <f t="shared" si="1"/>
        <v>0</v>
      </c>
      <c r="J13" s="127">
        <f t="shared" si="1"/>
        <v>0</v>
      </c>
      <c r="K13" s="127">
        <f>SUM(K7:K11)</f>
        <v>0</v>
      </c>
      <c r="L13" s="127">
        <f t="shared" ref="L13:N13" si="2">SUM(L7:L11)</f>
        <v>0</v>
      </c>
      <c r="M13" s="127">
        <f t="shared" si="2"/>
        <v>0</v>
      </c>
      <c r="N13" s="127">
        <f t="shared" si="2"/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2" t="s">
        <v>276</v>
      </c>
      <c r="B16" s="2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idden="1">
      <c r="A17" s="29" t="s">
        <v>278</v>
      </c>
      <c r="B17" s="29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idden="1">
      <c r="A18" s="22" t="s">
        <v>279</v>
      </c>
      <c r="B18" s="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idden="1">
      <c r="A19" s="22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2" t="s">
        <v>282</v>
      </c>
      <c r="B20" s="22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idden="1">
      <c r="A21" s="23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idden="1">
      <c r="A22" s="23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idden="1">
      <c r="A23" s="23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2" t="s">
        <v>286</v>
      </c>
      <c r="B24" s="22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3">SUM(D16:D24)</f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7">
        <f t="shared" si="3"/>
        <v>0</v>
      </c>
      <c r="J25" s="127">
        <f t="shared" si="3"/>
        <v>0</v>
      </c>
      <c r="K25" s="127">
        <f t="shared" si="3"/>
        <v>0</v>
      </c>
      <c r="L25" s="127">
        <f t="shared" si="3"/>
        <v>0</v>
      </c>
      <c r="M25" s="127">
        <f t="shared" si="3"/>
        <v>0</v>
      </c>
      <c r="N25" s="127">
        <f t="shared" si="3"/>
        <v>0</v>
      </c>
      <c r="O25" s="127">
        <f t="shared" si="3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4">SUM(D32:D35)</f>
        <v>0</v>
      </c>
      <c r="E36" s="112">
        <f t="shared" si="4"/>
        <v>0</v>
      </c>
      <c r="F36" s="112">
        <f t="shared" si="4"/>
        <v>0</v>
      </c>
      <c r="G36" s="112">
        <f t="shared" si="4"/>
        <v>0</v>
      </c>
      <c r="H36" s="112">
        <f t="shared" si="4"/>
        <v>0</v>
      </c>
      <c r="I36" s="112">
        <f t="shared" si="4"/>
        <v>0</v>
      </c>
      <c r="J36" s="112">
        <f t="shared" si="4"/>
        <v>0</v>
      </c>
      <c r="K36" s="112">
        <f t="shared" si="4"/>
        <v>0</v>
      </c>
      <c r="L36" s="112">
        <f t="shared" si="4"/>
        <v>0</v>
      </c>
      <c r="M36" s="112">
        <f t="shared" si="4"/>
        <v>0</v>
      </c>
      <c r="N36" s="112">
        <f t="shared" si="4"/>
        <v>0</v>
      </c>
      <c r="O36" s="112">
        <f t="shared" si="4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5">SUM(D37,D36)</f>
        <v>0</v>
      </c>
      <c r="E39" s="112">
        <f t="shared" si="5"/>
        <v>0</v>
      </c>
      <c r="F39" s="112">
        <f t="shared" si="5"/>
        <v>0</v>
      </c>
      <c r="G39" s="112">
        <f t="shared" si="5"/>
        <v>0</v>
      </c>
      <c r="H39" s="112">
        <f t="shared" si="5"/>
        <v>0</v>
      </c>
      <c r="I39" s="112">
        <f t="shared" si="5"/>
        <v>0</v>
      </c>
      <c r="J39" s="112">
        <f t="shared" si="5"/>
        <v>0</v>
      </c>
      <c r="K39" s="112">
        <f t="shared" si="5"/>
        <v>0</v>
      </c>
      <c r="L39" s="112">
        <f t="shared" si="5"/>
        <v>0</v>
      </c>
      <c r="M39" s="112">
        <f t="shared" si="5"/>
        <v>0</v>
      </c>
      <c r="N39" s="112">
        <f t="shared" si="5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6">SUM(D28:D29,D39,D40:D41)</f>
        <v>0</v>
      </c>
      <c r="E42" s="127">
        <f t="shared" si="6"/>
        <v>0</v>
      </c>
      <c r="F42" s="127">
        <f t="shared" si="6"/>
        <v>0</v>
      </c>
      <c r="G42" s="127">
        <f t="shared" si="6"/>
        <v>0</v>
      </c>
      <c r="H42" s="127">
        <f t="shared" si="6"/>
        <v>0</v>
      </c>
      <c r="I42" s="127">
        <f t="shared" si="6"/>
        <v>0</v>
      </c>
      <c r="J42" s="127">
        <f t="shared" si="6"/>
        <v>0</v>
      </c>
      <c r="K42" s="127">
        <f t="shared" si="6"/>
        <v>0</v>
      </c>
      <c r="L42" s="127">
        <f t="shared" si="6"/>
        <v>0</v>
      </c>
      <c r="M42" s="127">
        <f t="shared" si="6"/>
        <v>0</v>
      </c>
      <c r="N42" s="127">
        <f t="shared" si="6"/>
        <v>0</v>
      </c>
      <c r="O42" s="127">
        <f t="shared" si="6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>
        <v>0</v>
      </c>
      <c r="D47" s="116"/>
      <c r="E47" s="144"/>
      <c r="F47" s="116">
        <v>0</v>
      </c>
      <c r="G47" s="116"/>
      <c r="H47" s="144"/>
      <c r="I47" s="116">
        <v>0</v>
      </c>
      <c r="J47" s="116"/>
      <c r="K47" s="145"/>
      <c r="L47" s="116">
        <v>0</v>
      </c>
      <c r="M47" s="116"/>
      <c r="N47" s="116"/>
      <c r="O47" s="116">
        <f>SUM(C47:N47)</f>
        <v>0</v>
      </c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39" customFormat="1">
      <c r="A49" s="27" t="s">
        <v>43</v>
      </c>
      <c r="B49" s="27"/>
      <c r="C49" s="127">
        <f t="shared" ref="C49:O49" si="7">SUM(C45:C48)</f>
        <v>0</v>
      </c>
      <c r="D49" s="127">
        <f t="shared" si="7"/>
        <v>0</v>
      </c>
      <c r="E49" s="127">
        <f t="shared" si="7"/>
        <v>0</v>
      </c>
      <c r="F49" s="127">
        <f t="shared" si="7"/>
        <v>0</v>
      </c>
      <c r="G49" s="127">
        <f t="shared" si="7"/>
        <v>0</v>
      </c>
      <c r="H49" s="127">
        <f t="shared" si="7"/>
        <v>0</v>
      </c>
      <c r="I49" s="127">
        <f t="shared" si="7"/>
        <v>0</v>
      </c>
      <c r="J49" s="127">
        <f t="shared" si="7"/>
        <v>0</v>
      </c>
      <c r="K49" s="127">
        <f t="shared" si="7"/>
        <v>0</v>
      </c>
      <c r="L49" s="127">
        <f t="shared" si="7"/>
        <v>0</v>
      </c>
      <c r="M49" s="127">
        <f t="shared" si="7"/>
        <v>0</v>
      </c>
      <c r="N49" s="127">
        <f t="shared" si="7"/>
        <v>0</v>
      </c>
      <c r="O49" s="127">
        <f t="shared" si="7"/>
        <v>0</v>
      </c>
    </row>
    <row r="50" spans="1:15" ht="8.1" hidden="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idden="1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idden="1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idden="1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39" customFormat="1" hidden="1">
      <c r="A54" s="27" t="s">
        <v>47</v>
      </c>
      <c r="B54" s="27"/>
      <c r="C54" s="127">
        <f>SUM(C52:C53)</f>
        <v>0</v>
      </c>
      <c r="D54" s="127">
        <f t="shared" ref="D54:O54" si="8">SUM(D52:D53)</f>
        <v>0</v>
      </c>
      <c r="E54" s="127">
        <f t="shared" si="8"/>
        <v>0</v>
      </c>
      <c r="F54" s="127">
        <f t="shared" si="8"/>
        <v>0</v>
      </c>
      <c r="G54" s="127">
        <f t="shared" si="8"/>
        <v>0</v>
      </c>
      <c r="H54" s="127">
        <f t="shared" si="8"/>
        <v>0</v>
      </c>
      <c r="I54" s="127">
        <f t="shared" si="8"/>
        <v>0</v>
      </c>
      <c r="J54" s="127">
        <f t="shared" si="8"/>
        <v>0</v>
      </c>
      <c r="K54" s="127">
        <f t="shared" si="8"/>
        <v>0</v>
      </c>
      <c r="L54" s="127">
        <f t="shared" si="8"/>
        <v>0</v>
      </c>
      <c r="M54" s="127">
        <f t="shared" si="8"/>
        <v>0</v>
      </c>
      <c r="N54" s="127">
        <f t="shared" si="8"/>
        <v>0</v>
      </c>
      <c r="O54" s="127">
        <f t="shared" si="8"/>
        <v>0</v>
      </c>
    </row>
    <row r="55" spans="1:15" ht="8.1" hidden="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idden="1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idden="1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idden="1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idden="1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idden="1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idden="1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39" customFormat="1" hidden="1">
      <c r="A62" s="27" t="s">
        <v>54</v>
      </c>
      <c r="B62" s="27"/>
      <c r="C62" s="127">
        <f>SUM(C57:C61)</f>
        <v>0</v>
      </c>
      <c r="D62" s="127">
        <f t="shared" ref="D62:O62" si="9">SUM(D57:D61)</f>
        <v>0</v>
      </c>
      <c r="E62" s="127">
        <f t="shared" si="9"/>
        <v>0</v>
      </c>
      <c r="F62" s="127">
        <f t="shared" si="9"/>
        <v>0</v>
      </c>
      <c r="G62" s="127">
        <f t="shared" si="9"/>
        <v>0</v>
      </c>
      <c r="H62" s="127">
        <f t="shared" si="9"/>
        <v>0</v>
      </c>
      <c r="I62" s="127">
        <f t="shared" si="9"/>
        <v>0</v>
      </c>
      <c r="J62" s="127">
        <f t="shared" si="9"/>
        <v>0</v>
      </c>
      <c r="K62" s="127">
        <f t="shared" si="9"/>
        <v>0</v>
      </c>
      <c r="L62" s="127">
        <f t="shared" si="9"/>
        <v>0</v>
      </c>
      <c r="M62" s="127">
        <f t="shared" si="9"/>
        <v>0</v>
      </c>
      <c r="N62" s="127">
        <f t="shared" si="9"/>
        <v>0</v>
      </c>
      <c r="O62" s="127">
        <f t="shared" si="9"/>
        <v>0</v>
      </c>
    </row>
    <row r="63" spans="1:15" ht="8.1" hidden="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idden="1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idden="1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idden="1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idden="1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idden="1">
      <c r="A68" s="27" t="s">
        <v>59</v>
      </c>
      <c r="B68" s="27"/>
      <c r="C68" s="127">
        <f>SUM(C65:C67)</f>
        <v>0</v>
      </c>
      <c r="D68" s="127">
        <f t="shared" ref="D68:O68" si="10">SUM(D65:D67)</f>
        <v>0</v>
      </c>
      <c r="E68" s="127">
        <f t="shared" si="10"/>
        <v>0</v>
      </c>
      <c r="F68" s="127">
        <f t="shared" si="10"/>
        <v>0</v>
      </c>
      <c r="G68" s="127">
        <f t="shared" si="10"/>
        <v>0</v>
      </c>
      <c r="H68" s="127">
        <f t="shared" si="10"/>
        <v>0</v>
      </c>
      <c r="I68" s="127">
        <f t="shared" si="10"/>
        <v>0</v>
      </c>
      <c r="J68" s="127">
        <f t="shared" si="10"/>
        <v>0</v>
      </c>
      <c r="K68" s="127">
        <f t="shared" si="10"/>
        <v>0</v>
      </c>
      <c r="L68" s="127">
        <f t="shared" si="10"/>
        <v>0</v>
      </c>
      <c r="M68" s="127">
        <f t="shared" si="10"/>
        <v>0</v>
      </c>
      <c r="N68" s="127">
        <f t="shared" si="10"/>
        <v>0</v>
      </c>
      <c r="O68" s="127">
        <f t="shared" si="10"/>
        <v>0</v>
      </c>
    </row>
    <row r="69" spans="1:15" ht="8.1" hidden="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39" customFormat="1" hidden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idden="1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idden="1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idden="1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idden="1">
      <c r="A74" s="23" t="s">
        <v>64</v>
      </c>
      <c r="B74" s="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s="39" customFormat="1" hidden="1">
      <c r="A75" s="27" t="s">
        <v>65</v>
      </c>
      <c r="B75" s="27"/>
      <c r="C75" s="127">
        <f>SUM(C71:C74)</f>
        <v>0</v>
      </c>
      <c r="D75" s="127">
        <f t="shared" ref="D75:N75" si="11">SUM(D71:D74)</f>
        <v>0</v>
      </c>
      <c r="E75" s="127">
        <f t="shared" si="11"/>
        <v>0</v>
      </c>
      <c r="F75" s="127">
        <f t="shared" si="11"/>
        <v>0</v>
      </c>
      <c r="G75" s="127">
        <f t="shared" si="11"/>
        <v>0</v>
      </c>
      <c r="H75" s="127">
        <f t="shared" si="11"/>
        <v>0</v>
      </c>
      <c r="I75" s="127">
        <f t="shared" si="11"/>
        <v>0</v>
      </c>
      <c r="J75" s="127">
        <f t="shared" si="11"/>
        <v>0</v>
      </c>
      <c r="K75" s="127">
        <f t="shared" si="11"/>
        <v>0</v>
      </c>
      <c r="L75" s="127">
        <f t="shared" si="11"/>
        <v>0</v>
      </c>
      <c r="M75" s="127">
        <f t="shared" si="11"/>
        <v>0</v>
      </c>
      <c r="N75" s="127">
        <f t="shared" si="11"/>
        <v>0</v>
      </c>
      <c r="O75" s="127">
        <f>SUM(O71:O74)</f>
        <v>0</v>
      </c>
    </row>
    <row r="76" spans="1:15" ht="8.1" hidden="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idden="1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 hidden="1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idden="1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idden="1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idden="1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idden="1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idden="1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39" customFormat="1" hidden="1">
      <c r="A84" s="27" t="s">
        <v>73</v>
      </c>
      <c r="B84" s="27"/>
      <c r="C84" s="127">
        <f>SUM(C78:C83)</f>
        <v>0</v>
      </c>
      <c r="D84" s="127">
        <f t="shared" ref="D84:O84" si="12">SUM(D78:D83)</f>
        <v>0</v>
      </c>
      <c r="E84" s="127">
        <f t="shared" si="12"/>
        <v>0</v>
      </c>
      <c r="F84" s="127">
        <f t="shared" si="12"/>
        <v>0</v>
      </c>
      <c r="G84" s="127">
        <f t="shared" si="12"/>
        <v>0</v>
      </c>
      <c r="H84" s="127">
        <f t="shared" si="12"/>
        <v>0</v>
      </c>
      <c r="I84" s="127">
        <f t="shared" si="12"/>
        <v>0</v>
      </c>
      <c r="J84" s="127">
        <f t="shared" si="12"/>
        <v>0</v>
      </c>
      <c r="K84" s="127">
        <f t="shared" si="12"/>
        <v>0</v>
      </c>
      <c r="L84" s="127">
        <f t="shared" si="12"/>
        <v>0</v>
      </c>
      <c r="M84" s="127">
        <f t="shared" si="12"/>
        <v>0</v>
      </c>
      <c r="N84" s="127">
        <f t="shared" si="12"/>
        <v>0</v>
      </c>
      <c r="O84" s="127">
        <f t="shared" si="12"/>
        <v>0</v>
      </c>
    </row>
    <row r="85" spans="1:15" hidden="1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39" customFormat="1" hidden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idden="1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idden="1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39" customFormat="1" hidden="1">
      <c r="A89" s="27" t="s">
        <v>78</v>
      </c>
      <c r="B89" s="27"/>
      <c r="C89" s="127">
        <f>SUM(C87:C88)</f>
        <v>0</v>
      </c>
      <c r="D89" s="127">
        <f t="shared" ref="D89:O89" si="13">SUM(D87:D88)</f>
        <v>0</v>
      </c>
      <c r="E89" s="127">
        <f t="shared" si="13"/>
        <v>0</v>
      </c>
      <c r="F89" s="127">
        <f t="shared" si="13"/>
        <v>0</v>
      </c>
      <c r="G89" s="127">
        <f t="shared" si="13"/>
        <v>0</v>
      </c>
      <c r="H89" s="127">
        <f t="shared" si="13"/>
        <v>0</v>
      </c>
      <c r="I89" s="127">
        <f t="shared" si="13"/>
        <v>0</v>
      </c>
      <c r="J89" s="127">
        <f t="shared" si="13"/>
        <v>0</v>
      </c>
      <c r="K89" s="127">
        <f t="shared" si="13"/>
        <v>0</v>
      </c>
      <c r="L89" s="127">
        <f t="shared" si="13"/>
        <v>0</v>
      </c>
      <c r="M89" s="127">
        <f t="shared" si="13"/>
        <v>0</v>
      </c>
      <c r="N89" s="127">
        <f t="shared" si="13"/>
        <v>0</v>
      </c>
      <c r="O89" s="127">
        <f t="shared" si="13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62" t="s">
        <v>297</v>
      </c>
      <c r="B95" s="249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>
      <c r="A96" s="62" t="s">
        <v>82</v>
      </c>
      <c r="B96" s="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62" t="s">
        <v>298</v>
      </c>
      <c r="B97" s="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62" t="s">
        <v>299</v>
      </c>
      <c r="B98" s="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>
      <c r="A99" s="62" t="s">
        <v>300</v>
      </c>
      <c r="B99" s="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idden="1">
      <c r="A100" s="23" t="s">
        <v>302</v>
      </c>
      <c r="B100" s="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s="39" customFormat="1">
      <c r="A101" s="27" t="s">
        <v>85</v>
      </c>
      <c r="B101" s="27"/>
      <c r="C101" s="127">
        <f t="shared" ref="C101:O101" si="14">SUM(C92:C100)</f>
        <v>0</v>
      </c>
      <c r="D101" s="127">
        <f t="shared" si="14"/>
        <v>0</v>
      </c>
      <c r="E101" s="127">
        <f t="shared" si="14"/>
        <v>0</v>
      </c>
      <c r="F101" s="127">
        <f t="shared" si="14"/>
        <v>0</v>
      </c>
      <c r="G101" s="127">
        <f t="shared" si="14"/>
        <v>0</v>
      </c>
      <c r="H101" s="127">
        <f t="shared" si="14"/>
        <v>0</v>
      </c>
      <c r="I101" s="127">
        <f t="shared" si="14"/>
        <v>0</v>
      </c>
      <c r="J101" s="127">
        <f t="shared" si="14"/>
        <v>0</v>
      </c>
      <c r="K101" s="127">
        <f t="shared" si="14"/>
        <v>0</v>
      </c>
      <c r="L101" s="127">
        <f t="shared" si="14"/>
        <v>0</v>
      </c>
      <c r="M101" s="127">
        <f t="shared" si="14"/>
        <v>0</v>
      </c>
      <c r="N101" s="127">
        <f t="shared" si="14"/>
        <v>0</v>
      </c>
      <c r="O101" s="127">
        <f t="shared" si="14"/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60" customFormat="1" ht="18.75">
      <c r="A103" s="56" t="s">
        <v>87</v>
      </c>
      <c r="B103" s="56"/>
      <c r="C103" s="146">
        <f t="shared" ref="C103:O103" si="15">SUM(C102,C101,C89,C85,C84,C75,C68,C62,C54,C49,C42,C25,C13)</f>
        <v>0</v>
      </c>
      <c r="D103" s="146">
        <f t="shared" si="15"/>
        <v>0</v>
      </c>
      <c r="E103" s="146">
        <f t="shared" si="15"/>
        <v>0</v>
      </c>
      <c r="F103" s="146">
        <f t="shared" si="15"/>
        <v>0</v>
      </c>
      <c r="G103" s="146">
        <f t="shared" si="15"/>
        <v>0</v>
      </c>
      <c r="H103" s="146">
        <f t="shared" si="15"/>
        <v>0</v>
      </c>
      <c r="I103" s="146">
        <f t="shared" si="15"/>
        <v>0</v>
      </c>
      <c r="J103" s="146">
        <f t="shared" si="15"/>
        <v>0</v>
      </c>
      <c r="K103" s="146">
        <f t="shared" si="15"/>
        <v>0</v>
      </c>
      <c r="L103" s="146">
        <f t="shared" si="15"/>
        <v>0</v>
      </c>
      <c r="M103" s="146">
        <f t="shared" si="15"/>
        <v>0</v>
      </c>
      <c r="N103" s="146">
        <f t="shared" si="15"/>
        <v>0</v>
      </c>
      <c r="O103" s="146">
        <f t="shared" si="15"/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39" customFormat="1" hidden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 hidden="1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hidden="1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hidden="1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hidden="1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39" customFormat="1" hidden="1">
      <c r="A111" s="27" t="s">
        <v>94</v>
      </c>
      <c r="B111" s="27"/>
      <c r="C111" s="127">
        <f>SUM(C107:C110)</f>
        <v>0</v>
      </c>
      <c r="D111" s="127">
        <f t="shared" ref="D111:O111" si="16">SUM(D107:D110)</f>
        <v>0</v>
      </c>
      <c r="E111" s="127">
        <f t="shared" si="16"/>
        <v>0</v>
      </c>
      <c r="F111" s="127">
        <f t="shared" si="16"/>
        <v>0</v>
      </c>
      <c r="G111" s="127">
        <f t="shared" si="16"/>
        <v>0</v>
      </c>
      <c r="H111" s="127">
        <f t="shared" si="16"/>
        <v>0</v>
      </c>
      <c r="I111" s="127">
        <f t="shared" si="16"/>
        <v>0</v>
      </c>
      <c r="J111" s="127">
        <f t="shared" si="16"/>
        <v>0</v>
      </c>
      <c r="K111" s="127">
        <f t="shared" si="16"/>
        <v>0</v>
      </c>
      <c r="L111" s="127">
        <f t="shared" si="16"/>
        <v>0</v>
      </c>
      <c r="M111" s="127">
        <f t="shared" si="16"/>
        <v>0</v>
      </c>
      <c r="N111" s="127">
        <f t="shared" si="16"/>
        <v>0</v>
      </c>
      <c r="O111" s="127">
        <f t="shared" si="16"/>
        <v>0</v>
      </c>
    </row>
    <row r="112" spans="1:15" s="39" customFormat="1" ht="6" hidden="1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39" customFormat="1" hidden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 hidden="1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idden="1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hidden="1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hidden="1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hidden="1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39" customFormat="1" hidden="1">
      <c r="A119" s="27" t="s">
        <v>101</v>
      </c>
      <c r="B119" s="27"/>
      <c r="C119" s="127">
        <f>SUM(C114:C118)</f>
        <v>0</v>
      </c>
      <c r="D119" s="127">
        <f t="shared" ref="D119:O119" si="17">SUM(D114:D118)</f>
        <v>0</v>
      </c>
      <c r="E119" s="127">
        <f t="shared" si="17"/>
        <v>0</v>
      </c>
      <c r="F119" s="127">
        <f t="shared" si="17"/>
        <v>0</v>
      </c>
      <c r="G119" s="127">
        <f t="shared" si="17"/>
        <v>0</v>
      </c>
      <c r="H119" s="127">
        <f t="shared" si="17"/>
        <v>0</v>
      </c>
      <c r="I119" s="127">
        <f t="shared" si="17"/>
        <v>0</v>
      </c>
      <c r="J119" s="127">
        <f t="shared" si="17"/>
        <v>0</v>
      </c>
      <c r="K119" s="127">
        <f t="shared" si="17"/>
        <v>0</v>
      </c>
      <c r="L119" s="127">
        <f t="shared" si="17"/>
        <v>0</v>
      </c>
      <c r="M119" s="127">
        <f t="shared" si="17"/>
        <v>0</v>
      </c>
      <c r="N119" s="127">
        <f t="shared" si="17"/>
        <v>0</v>
      </c>
      <c r="O119" s="127">
        <f t="shared" si="17"/>
        <v>0</v>
      </c>
    </row>
    <row r="120" spans="1:15" s="39" customFormat="1" ht="6" hidden="1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113" t="s">
        <v>102</v>
      </c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115" t="s">
        <v>103</v>
      </c>
      <c r="B122" s="115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115" t="s">
        <v>104</v>
      </c>
      <c r="B123" s="115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115" t="s">
        <v>105</v>
      </c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>
      <c r="A125" s="115" t="s">
        <v>106</v>
      </c>
      <c r="B125" s="115"/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f>SUM(C125:N125)</f>
        <v>0</v>
      </c>
    </row>
    <row r="126" spans="1:15">
      <c r="A126" s="115" t="s">
        <v>107</v>
      </c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idden="1">
      <c r="A127" s="115" t="s">
        <v>108</v>
      </c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115" t="s">
        <v>109</v>
      </c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22" s="48" customFormat="1">
      <c r="A129" s="118" t="s">
        <v>110</v>
      </c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22" s="48" customFormat="1">
      <c r="A130" s="120" t="s">
        <v>111</v>
      </c>
      <c r="B130" s="120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22">
      <c r="A131" s="209" t="s">
        <v>926</v>
      </c>
      <c r="B131" s="209"/>
      <c r="C131" s="116"/>
      <c r="D131" s="116"/>
      <c r="E131" s="116"/>
      <c r="F131" s="116"/>
      <c r="G131" s="116"/>
      <c r="H131" s="116"/>
      <c r="I131" s="116"/>
      <c r="J131" s="116"/>
      <c r="K131" s="117">
        <v>2500</v>
      </c>
      <c r="L131" s="117">
        <v>2500</v>
      </c>
      <c r="M131" s="117">
        <v>2500</v>
      </c>
      <c r="N131" s="117">
        <v>2500</v>
      </c>
      <c r="O131" s="116">
        <f>SUM(K131:N131)</f>
        <v>10000</v>
      </c>
    </row>
    <row r="132" spans="1:22">
      <c r="A132" s="209"/>
      <c r="B132" s="209"/>
      <c r="C132" s="116"/>
      <c r="D132" s="116"/>
      <c r="E132" s="116"/>
      <c r="F132" s="116"/>
      <c r="G132" s="116"/>
      <c r="H132" s="116"/>
      <c r="I132" s="116"/>
      <c r="J132" s="116"/>
      <c r="K132" s="117">
        <v>0</v>
      </c>
      <c r="L132" s="117">
        <v>0</v>
      </c>
      <c r="M132" s="117">
        <v>0</v>
      </c>
      <c r="N132" s="117">
        <v>0</v>
      </c>
      <c r="O132" s="116">
        <f>SUM(C132:N132)</f>
        <v>0</v>
      </c>
    </row>
    <row r="133" spans="1:22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22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22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>
        <v>0</v>
      </c>
      <c r="L135" s="116">
        <v>0</v>
      </c>
      <c r="M135" s="116">
        <v>0</v>
      </c>
      <c r="N135" s="116">
        <v>0</v>
      </c>
      <c r="O135" s="116">
        <f>SUM(C135:N135)</f>
        <v>0</v>
      </c>
      <c r="P135" s="100"/>
      <c r="Q135" s="100"/>
      <c r="R135" s="13"/>
      <c r="S135" s="10"/>
      <c r="T135" s="10"/>
      <c r="U135" s="99"/>
      <c r="V135" s="10"/>
    </row>
    <row r="136" spans="1:22">
      <c r="A136" s="34" t="s">
        <v>116</v>
      </c>
      <c r="B136" s="34"/>
      <c r="C136" s="116"/>
      <c r="D136" s="116"/>
      <c r="E136" s="116"/>
      <c r="F136" s="116"/>
      <c r="G136" s="116" t="s">
        <v>913</v>
      </c>
      <c r="H136" s="116"/>
      <c r="I136" s="116"/>
      <c r="J136" s="116"/>
      <c r="K136" s="116">
        <v>0</v>
      </c>
      <c r="L136" s="116">
        <v>0</v>
      </c>
      <c r="M136" s="116">
        <v>0</v>
      </c>
      <c r="N136" s="116">
        <v>0</v>
      </c>
      <c r="O136" s="116">
        <f t="shared" ref="O136:O142" si="18">SUM(C136:N136)</f>
        <v>0</v>
      </c>
      <c r="P136" s="100"/>
      <c r="Q136" s="100"/>
      <c r="R136" s="13"/>
      <c r="S136" s="10"/>
      <c r="T136" s="10"/>
      <c r="U136" s="99"/>
      <c r="V136" s="10"/>
    </row>
    <row r="137" spans="1:22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>
        <v>0</v>
      </c>
      <c r="L137" s="116">
        <v>0</v>
      </c>
      <c r="M137" s="116">
        <v>0</v>
      </c>
      <c r="N137" s="116">
        <v>0</v>
      </c>
      <c r="O137" s="116">
        <f t="shared" si="18"/>
        <v>0</v>
      </c>
      <c r="P137" s="100"/>
      <c r="Q137" s="100"/>
      <c r="R137" s="13"/>
      <c r="S137" s="10"/>
      <c r="T137" s="10"/>
      <c r="U137" s="99"/>
      <c r="V137" s="10"/>
    </row>
    <row r="138" spans="1:22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>
        <v>0</v>
      </c>
      <c r="L138" s="116">
        <v>0</v>
      </c>
      <c r="M138" s="116">
        <v>0</v>
      </c>
      <c r="N138" s="116">
        <v>0</v>
      </c>
      <c r="O138" s="116">
        <f t="shared" si="18"/>
        <v>0</v>
      </c>
      <c r="P138" s="100"/>
      <c r="Q138" s="100"/>
      <c r="R138" s="13"/>
      <c r="S138" s="10"/>
      <c r="T138" s="10"/>
      <c r="U138" s="99"/>
      <c r="V138" s="10"/>
    </row>
    <row r="139" spans="1:22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>
        <v>0</v>
      </c>
      <c r="L139" s="116">
        <v>0</v>
      </c>
      <c r="M139" s="116">
        <v>0</v>
      </c>
      <c r="N139" s="116">
        <v>0</v>
      </c>
      <c r="O139" s="116">
        <f t="shared" si="18"/>
        <v>0</v>
      </c>
      <c r="P139" s="100"/>
      <c r="Q139" s="100"/>
      <c r="R139" s="13"/>
      <c r="S139" s="10"/>
      <c r="T139" s="10"/>
      <c r="U139" s="99"/>
      <c r="V139" s="10"/>
    </row>
    <row r="140" spans="1:22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>
        <v>0</v>
      </c>
      <c r="L140" s="116">
        <v>0</v>
      </c>
      <c r="M140" s="116">
        <v>0</v>
      </c>
      <c r="N140" s="116">
        <v>0</v>
      </c>
      <c r="O140" s="116">
        <f t="shared" si="18"/>
        <v>0</v>
      </c>
      <c r="P140" s="100"/>
      <c r="Q140" s="100"/>
      <c r="R140" s="13"/>
      <c r="S140" s="10"/>
      <c r="T140" s="10"/>
      <c r="U140" s="99"/>
      <c r="V140" s="10"/>
    </row>
    <row r="141" spans="1:22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>
        <v>0</v>
      </c>
      <c r="L141" s="116">
        <v>0</v>
      </c>
      <c r="M141" s="116">
        <v>0</v>
      </c>
      <c r="N141" s="116">
        <v>0</v>
      </c>
      <c r="O141" s="116">
        <f t="shared" si="18"/>
        <v>0</v>
      </c>
      <c r="P141" s="100"/>
      <c r="Q141" s="100"/>
      <c r="R141" s="13"/>
      <c r="S141" s="10"/>
      <c r="T141" s="10"/>
      <c r="U141" s="99"/>
      <c r="V141" s="10"/>
    </row>
    <row r="142" spans="1:22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>
        <v>0</v>
      </c>
      <c r="L142" s="116">
        <v>0</v>
      </c>
      <c r="M142" s="116">
        <v>0</v>
      </c>
      <c r="N142" s="116">
        <v>0</v>
      </c>
      <c r="O142" s="116">
        <f t="shared" si="18"/>
        <v>0</v>
      </c>
      <c r="P142" s="100"/>
      <c r="Q142" s="100"/>
      <c r="R142" s="13"/>
      <c r="S142" s="10"/>
      <c r="T142" s="10"/>
      <c r="U142" s="99"/>
      <c r="V142" s="10"/>
    </row>
    <row r="143" spans="1:22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00"/>
      <c r="Q143" s="100"/>
      <c r="R143" s="13"/>
      <c r="S143" s="10"/>
      <c r="T143" s="10"/>
      <c r="U143" s="99"/>
      <c r="V143" s="10"/>
    </row>
    <row r="144" spans="1:22" s="51" customFormat="1">
      <c r="A144" s="120" t="s">
        <v>244</v>
      </c>
      <c r="B144" s="120"/>
      <c r="C144" s="112">
        <f t="shared" ref="C144:J144" si="19">SUM(C131:C134)</f>
        <v>0</v>
      </c>
      <c r="D144" s="112">
        <f t="shared" si="19"/>
        <v>0</v>
      </c>
      <c r="E144" s="112">
        <f t="shared" si="19"/>
        <v>0</v>
      </c>
      <c r="F144" s="112">
        <f t="shared" si="19"/>
        <v>0</v>
      </c>
      <c r="G144" s="112">
        <f t="shared" si="19"/>
        <v>0</v>
      </c>
      <c r="H144" s="112">
        <f t="shared" si="19"/>
        <v>0</v>
      </c>
      <c r="I144" s="112">
        <f t="shared" si="19"/>
        <v>0</v>
      </c>
      <c r="J144" s="112">
        <f t="shared" si="19"/>
        <v>0</v>
      </c>
      <c r="K144" s="112">
        <f>SUM(K131:K143)</f>
        <v>2500</v>
      </c>
      <c r="L144" s="112">
        <f>SUM(L131:L142)</f>
        <v>2500</v>
      </c>
      <c r="M144" s="112">
        <f>SUM(M131:M143)</f>
        <v>2500</v>
      </c>
      <c r="N144" s="112">
        <f>SUM(N131:N143)</f>
        <v>2500</v>
      </c>
      <c r="O144" s="112">
        <f>SUM(K144:N144)</f>
        <v>10000</v>
      </c>
    </row>
    <row r="145" spans="1:15" s="48" customFormat="1">
      <c r="A145" s="120" t="s">
        <v>122</v>
      </c>
      <c r="B145" s="120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121" t="s">
        <v>124</v>
      </c>
      <c r="B146" s="121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s="48" customFormat="1">
      <c r="A147" s="122" t="s">
        <v>125</v>
      </c>
      <c r="B147" s="12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123" t="s">
        <v>927</v>
      </c>
      <c r="B148" s="123"/>
      <c r="C148" s="116">
        <v>1200</v>
      </c>
      <c r="D148" s="116">
        <v>1200</v>
      </c>
      <c r="E148" s="116">
        <v>1200</v>
      </c>
      <c r="F148" s="116">
        <v>1200</v>
      </c>
      <c r="G148" s="116">
        <v>1200</v>
      </c>
      <c r="H148" s="116">
        <v>0</v>
      </c>
      <c r="I148" s="116">
        <v>0</v>
      </c>
      <c r="J148" s="116">
        <v>0</v>
      </c>
      <c r="K148" s="116">
        <v>1200</v>
      </c>
      <c r="L148" s="116">
        <v>1200</v>
      </c>
      <c r="M148" s="116">
        <v>1200</v>
      </c>
      <c r="N148" s="116">
        <v>1200</v>
      </c>
      <c r="O148" s="116">
        <f>SUM(C148:N148)</f>
        <v>10800</v>
      </c>
    </row>
    <row r="149" spans="1:15">
      <c r="A149" s="123" t="s">
        <v>928</v>
      </c>
      <c r="B149" s="123"/>
      <c r="C149" s="116"/>
      <c r="D149" s="116"/>
      <c r="E149" s="116"/>
      <c r="F149" s="116"/>
      <c r="G149" s="116"/>
      <c r="H149" s="116">
        <v>1300</v>
      </c>
      <c r="I149" s="116">
        <v>5200</v>
      </c>
      <c r="J149" s="116">
        <v>1300</v>
      </c>
      <c r="K149" s="116"/>
      <c r="L149" s="116"/>
      <c r="M149" s="116"/>
      <c r="N149" s="116"/>
      <c r="O149" s="116">
        <f>SUM(C149:N149)</f>
        <v>7800</v>
      </c>
    </row>
    <row r="150" spans="1:15" hidden="1">
      <c r="A150" s="123" t="s">
        <v>127</v>
      </c>
      <c r="B150" s="1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258" t="s">
        <v>929</v>
      </c>
      <c r="B151" s="123"/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667</v>
      </c>
      <c r="I151" s="116">
        <v>2666</v>
      </c>
      <c r="J151" s="116">
        <v>667</v>
      </c>
      <c r="K151" s="116">
        <v>0</v>
      </c>
      <c r="L151" s="116">
        <v>0</v>
      </c>
      <c r="M151" s="116">
        <v>0</v>
      </c>
      <c r="N151" s="116">
        <v>0</v>
      </c>
      <c r="O151" s="116">
        <f>SUM(C151:N151)</f>
        <v>4000</v>
      </c>
    </row>
    <row r="152" spans="1:15" s="51" customFormat="1">
      <c r="A152" s="122" t="s">
        <v>131</v>
      </c>
      <c r="B152" s="122"/>
      <c r="C152" s="112">
        <f>SUM(C148:C151)</f>
        <v>1200</v>
      </c>
      <c r="D152" s="112">
        <f t="shared" ref="D152:N152" si="20">SUM(D148:D151)</f>
        <v>1200</v>
      </c>
      <c r="E152" s="112">
        <f t="shared" si="20"/>
        <v>1200</v>
      </c>
      <c r="F152" s="112">
        <f t="shared" si="20"/>
        <v>1200</v>
      </c>
      <c r="G152" s="112">
        <f t="shared" si="20"/>
        <v>1200</v>
      </c>
      <c r="H152" s="112">
        <f t="shared" si="20"/>
        <v>1967</v>
      </c>
      <c r="I152" s="112">
        <f t="shared" si="20"/>
        <v>7866</v>
      </c>
      <c r="J152" s="112">
        <f t="shared" si="20"/>
        <v>1967</v>
      </c>
      <c r="K152" s="112">
        <f t="shared" si="20"/>
        <v>1200</v>
      </c>
      <c r="L152" s="112">
        <f t="shared" si="20"/>
        <v>1200</v>
      </c>
      <c r="M152" s="112">
        <f t="shared" si="20"/>
        <v>1200</v>
      </c>
      <c r="N152" s="112">
        <f t="shared" si="20"/>
        <v>1200</v>
      </c>
      <c r="O152" s="112">
        <f>SUM(C152:N152)</f>
        <v>22600</v>
      </c>
    </row>
    <row r="153" spans="1:15">
      <c r="A153" s="121" t="s">
        <v>246</v>
      </c>
      <c r="B153" s="121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51" customFormat="1">
      <c r="A154" s="120" t="s">
        <v>247</v>
      </c>
      <c r="B154" s="120"/>
      <c r="C154" s="112">
        <f>SUM(C153,C152,C146)</f>
        <v>1200</v>
      </c>
      <c r="D154" s="112">
        <f t="shared" ref="D154:N154" si="21">SUM(D153,D152,D146)</f>
        <v>1200</v>
      </c>
      <c r="E154" s="112">
        <f t="shared" si="21"/>
        <v>1200</v>
      </c>
      <c r="F154" s="112">
        <f t="shared" si="21"/>
        <v>1200</v>
      </c>
      <c r="G154" s="112">
        <f t="shared" si="21"/>
        <v>1200</v>
      </c>
      <c r="H154" s="112">
        <f t="shared" si="21"/>
        <v>1967</v>
      </c>
      <c r="I154" s="112">
        <f t="shared" si="21"/>
        <v>7866</v>
      </c>
      <c r="J154" s="112">
        <f t="shared" si="21"/>
        <v>1967</v>
      </c>
      <c r="K154" s="112">
        <f t="shared" si="21"/>
        <v>1200</v>
      </c>
      <c r="L154" s="112">
        <f t="shared" si="21"/>
        <v>1200</v>
      </c>
      <c r="M154" s="112">
        <f t="shared" si="21"/>
        <v>1200</v>
      </c>
      <c r="N154" s="112">
        <f t="shared" si="21"/>
        <v>1200</v>
      </c>
      <c r="O154" s="112">
        <f>SUM(O153,O152,O146)</f>
        <v>22600</v>
      </c>
    </row>
    <row r="155" spans="1:15" hidden="1">
      <c r="A155" s="124" t="s">
        <v>132</v>
      </c>
      <c r="B155" s="124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124" t="s">
        <v>133</v>
      </c>
      <c r="B156" s="124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>
      <c r="A157" s="124" t="s">
        <v>134</v>
      </c>
      <c r="B157" s="124"/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f t="shared" ref="O157" si="22">SUM(C157:N157)</f>
        <v>0</v>
      </c>
    </row>
    <row r="158" spans="1:15" s="51" customFormat="1">
      <c r="A158" s="118" t="s">
        <v>135</v>
      </c>
      <c r="B158" s="118"/>
      <c r="C158" s="112">
        <f>SUM(C155:C157,C154,C144)</f>
        <v>1200</v>
      </c>
      <c r="D158" s="112">
        <f t="shared" ref="D158:N158" si="23">SUM(D155:D157,D154,D144)</f>
        <v>1200</v>
      </c>
      <c r="E158" s="112">
        <f t="shared" si="23"/>
        <v>1200</v>
      </c>
      <c r="F158" s="112">
        <f t="shared" si="23"/>
        <v>1200</v>
      </c>
      <c r="G158" s="112">
        <f t="shared" si="23"/>
        <v>1200</v>
      </c>
      <c r="H158" s="112">
        <f t="shared" si="23"/>
        <v>1967</v>
      </c>
      <c r="I158" s="112">
        <f t="shared" si="23"/>
        <v>7866</v>
      </c>
      <c r="J158" s="112">
        <f t="shared" si="23"/>
        <v>1967</v>
      </c>
      <c r="K158" s="112">
        <f t="shared" si="23"/>
        <v>3700</v>
      </c>
      <c r="L158" s="112">
        <f t="shared" si="23"/>
        <v>3700</v>
      </c>
      <c r="M158" s="112">
        <f t="shared" si="23"/>
        <v>3700</v>
      </c>
      <c r="N158" s="112">
        <f t="shared" si="23"/>
        <v>3700</v>
      </c>
      <c r="O158" s="112">
        <f>SUM(O155:O157,O154,O144)</f>
        <v>32600</v>
      </c>
    </row>
    <row r="159" spans="1:15">
      <c r="A159" s="125" t="s">
        <v>136</v>
      </c>
      <c r="B159" s="125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125" t="s">
        <v>137</v>
      </c>
      <c r="B160" s="12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125" t="s">
        <v>138</v>
      </c>
      <c r="B161" s="12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125" t="s">
        <v>139</v>
      </c>
      <c r="B162" s="12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125" t="s">
        <v>140</v>
      </c>
      <c r="B163" s="125"/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f>SUM(C163:N163)</f>
        <v>0</v>
      </c>
    </row>
    <row r="164" spans="1:15" hidden="1">
      <c r="A164" s="125" t="s">
        <v>141</v>
      </c>
      <c r="B164" s="12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125" t="s">
        <v>311</v>
      </c>
      <c r="B165" s="125"/>
      <c r="C165" s="116"/>
      <c r="D165" s="116"/>
      <c r="E165" s="116"/>
      <c r="F165" s="116"/>
      <c r="G165" s="116"/>
      <c r="H165" s="116"/>
      <c r="I165" s="126"/>
      <c r="J165" s="116"/>
      <c r="K165" s="116"/>
      <c r="L165" s="116"/>
      <c r="M165" s="116"/>
      <c r="N165" s="116"/>
      <c r="O165" s="117"/>
    </row>
    <row r="166" spans="1:15" hidden="1">
      <c r="A166" s="125" t="s">
        <v>143</v>
      </c>
      <c r="B166" s="12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39" customFormat="1">
      <c r="A167" s="113" t="s">
        <v>144</v>
      </c>
      <c r="B167" s="113"/>
      <c r="C167" s="127">
        <f t="shared" ref="C167:N167" si="24">SUM(C122:C128,C158,C159:C166)</f>
        <v>1200</v>
      </c>
      <c r="D167" s="127">
        <f t="shared" si="24"/>
        <v>1200</v>
      </c>
      <c r="E167" s="127">
        <f t="shared" si="24"/>
        <v>1200</v>
      </c>
      <c r="F167" s="127">
        <f t="shared" si="24"/>
        <v>1200</v>
      </c>
      <c r="G167" s="127">
        <f t="shared" si="24"/>
        <v>1200</v>
      </c>
      <c r="H167" s="127">
        <f t="shared" si="24"/>
        <v>1967</v>
      </c>
      <c r="I167" s="127">
        <f t="shared" si="24"/>
        <v>7866</v>
      </c>
      <c r="J167" s="127">
        <f t="shared" si="24"/>
        <v>1967</v>
      </c>
      <c r="K167" s="127">
        <f t="shared" si="24"/>
        <v>3700</v>
      </c>
      <c r="L167" s="127">
        <f t="shared" si="24"/>
        <v>3700</v>
      </c>
      <c r="M167" s="127">
        <f t="shared" si="24"/>
        <v>3700</v>
      </c>
      <c r="N167" s="127">
        <f t="shared" si="24"/>
        <v>3700</v>
      </c>
      <c r="O167" s="127">
        <f>SUM(O122:O128,O158,O159:O166)</f>
        <v>32600</v>
      </c>
    </row>
    <row r="168" spans="1:15" s="39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f>SUM(C173:N173)</f>
        <v>0</v>
      </c>
    </row>
    <row r="174" spans="1:15">
      <c r="A174" s="23" t="s">
        <v>250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151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251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 hidden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48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>SUM(C179:N179)</f>
        <v>0</v>
      </c>
    </row>
    <row r="180" spans="1:15">
      <c r="A180" s="31" t="s">
        <v>155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156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157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158</v>
      </c>
      <c r="B183" s="3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>
      <c r="A184" s="31" t="s">
        <v>159</v>
      </c>
      <c r="B184" s="31"/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f>SUM(C184:N184)</f>
        <v>0</v>
      </c>
    </row>
    <row r="185" spans="1:15" s="51" customFormat="1">
      <c r="A185" s="53" t="s">
        <v>160</v>
      </c>
      <c r="B185" s="53"/>
      <c r="C185" s="112">
        <f>SUM(C179:C184)</f>
        <v>0</v>
      </c>
      <c r="D185" s="112">
        <f t="shared" ref="D185:N185" si="25">SUM(D179:D184)</f>
        <v>0</v>
      </c>
      <c r="E185" s="112">
        <f t="shared" si="25"/>
        <v>0</v>
      </c>
      <c r="F185" s="112">
        <f t="shared" si="25"/>
        <v>0</v>
      </c>
      <c r="G185" s="112">
        <f t="shared" si="25"/>
        <v>0</v>
      </c>
      <c r="H185" s="112">
        <f t="shared" si="25"/>
        <v>0</v>
      </c>
      <c r="I185" s="112">
        <f t="shared" si="25"/>
        <v>0</v>
      </c>
      <c r="J185" s="112">
        <f t="shared" si="25"/>
        <v>0</v>
      </c>
      <c r="K185" s="112">
        <f t="shared" si="25"/>
        <v>0</v>
      </c>
      <c r="L185" s="112">
        <f t="shared" si="25"/>
        <v>0</v>
      </c>
      <c r="M185" s="112">
        <f t="shared" si="25"/>
        <v>0</v>
      </c>
      <c r="N185" s="112">
        <f t="shared" si="25"/>
        <v>0</v>
      </c>
      <c r="O185" s="112">
        <f t="shared" ref="O185" si="26">SUM(O179:O184)</f>
        <v>0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>
      <c r="A187" s="23" t="s">
        <v>162</v>
      </c>
      <c r="B187" s="23"/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>SUM(C187:N187)</f>
        <v>0</v>
      </c>
    </row>
    <row r="188" spans="1:15" ht="15" customHeight="1">
      <c r="A188" s="23" t="s">
        <v>163</v>
      </c>
      <c r="B188" s="96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0">
        <f>SUM(C188:N189)</f>
        <v>0</v>
      </c>
    </row>
    <row r="189" spans="1:15" ht="36" customHeight="1">
      <c r="A189" s="23" t="s">
        <v>164</v>
      </c>
      <c r="B189" s="97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39" customFormat="1">
      <c r="A190" s="27" t="s">
        <v>165</v>
      </c>
      <c r="B190" s="27"/>
      <c r="C190" s="127">
        <f t="shared" ref="C190:O190" si="27">SUM(C170:C177,C185,C186:C189)</f>
        <v>0</v>
      </c>
      <c r="D190" s="127">
        <f t="shared" si="27"/>
        <v>0</v>
      </c>
      <c r="E190" s="127">
        <f t="shared" si="27"/>
        <v>0</v>
      </c>
      <c r="F190" s="127">
        <f t="shared" si="27"/>
        <v>0</v>
      </c>
      <c r="G190" s="127">
        <f t="shared" si="27"/>
        <v>0</v>
      </c>
      <c r="H190" s="127">
        <f t="shared" si="27"/>
        <v>0</v>
      </c>
      <c r="I190" s="127">
        <f t="shared" si="27"/>
        <v>0</v>
      </c>
      <c r="J190" s="127">
        <f t="shared" si="27"/>
        <v>0</v>
      </c>
      <c r="K190" s="127">
        <f t="shared" si="27"/>
        <v>0</v>
      </c>
      <c r="L190" s="127">
        <f t="shared" si="27"/>
        <v>0</v>
      </c>
      <c r="M190" s="127">
        <f t="shared" si="27"/>
        <v>0</v>
      </c>
      <c r="N190" s="127">
        <f t="shared" si="27"/>
        <v>0</v>
      </c>
      <c r="O190" s="127">
        <f t="shared" si="27"/>
        <v>0</v>
      </c>
    </row>
    <row r="191" spans="1:15" s="39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>
      <c r="A194" s="23" t="s">
        <v>168</v>
      </c>
      <c r="B194" s="23"/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f>SUM(C194:N194)</f>
        <v>0</v>
      </c>
    </row>
    <row r="195" spans="1:15">
      <c r="A195" s="23" t="s">
        <v>169</v>
      </c>
      <c r="B195" s="23"/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f>SUM(C195:N195)</f>
        <v>0</v>
      </c>
    </row>
    <row r="196" spans="1:15">
      <c r="A196" s="23" t="s">
        <v>170</v>
      </c>
      <c r="B196" s="23"/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>SUM(C196:N196)</f>
        <v>0</v>
      </c>
    </row>
    <row r="197" spans="1:15">
      <c r="A197" s="23" t="s">
        <v>171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 s="39" customFormat="1">
      <c r="A198" s="27" t="s">
        <v>172</v>
      </c>
      <c r="B198" s="27"/>
      <c r="C198" s="127">
        <f>SUM(C193:C197)</f>
        <v>0</v>
      </c>
      <c r="D198" s="127">
        <f t="shared" ref="D198:N198" si="28">SUM(D193:D197)</f>
        <v>0</v>
      </c>
      <c r="E198" s="127">
        <f t="shared" si="28"/>
        <v>0</v>
      </c>
      <c r="F198" s="127">
        <f t="shared" si="28"/>
        <v>0</v>
      </c>
      <c r="G198" s="127">
        <f t="shared" si="28"/>
        <v>0</v>
      </c>
      <c r="H198" s="127">
        <f t="shared" si="28"/>
        <v>0</v>
      </c>
      <c r="I198" s="127">
        <f t="shared" si="28"/>
        <v>0</v>
      </c>
      <c r="J198" s="127">
        <f t="shared" si="28"/>
        <v>0</v>
      </c>
      <c r="K198" s="127">
        <f t="shared" si="28"/>
        <v>0</v>
      </c>
      <c r="L198" s="127">
        <f t="shared" si="28"/>
        <v>0</v>
      </c>
      <c r="M198" s="127">
        <f t="shared" si="28"/>
        <v>0</v>
      </c>
      <c r="N198" s="127">
        <f t="shared" si="28"/>
        <v>0</v>
      </c>
      <c r="O198" s="127">
        <f>SUM(O193:O197)</f>
        <v>0</v>
      </c>
    </row>
    <row r="199" spans="1:15" s="39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48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f>SUM(C202:N202)</f>
        <v>0</v>
      </c>
    </row>
    <row r="203" spans="1:15">
      <c r="A203" s="31" t="s">
        <v>176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177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178</v>
      </c>
      <c r="B205" s="31"/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f>SUM(C205:N205)</f>
        <v>0</v>
      </c>
    </row>
    <row r="206" spans="1:15">
      <c r="A206" s="31" t="s">
        <v>179</v>
      </c>
      <c r="B206" s="98"/>
      <c r="C206" s="153">
        <v>0</v>
      </c>
      <c r="D206" s="153">
        <v>0</v>
      </c>
      <c r="E206" s="153">
        <v>0</v>
      </c>
      <c r="F206" s="153">
        <v>0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16">
        <f>SUM(C206:N206)</f>
        <v>0</v>
      </c>
    </row>
    <row r="207" spans="1:15" s="51" customFormat="1">
      <c r="A207" s="53" t="s">
        <v>180</v>
      </c>
      <c r="B207" s="53"/>
      <c r="C207" s="112">
        <f>SUM(C202:C206)</f>
        <v>0</v>
      </c>
      <c r="D207" s="112">
        <f t="shared" ref="D207:O207" si="29">SUM(D202:D206)</f>
        <v>0</v>
      </c>
      <c r="E207" s="112">
        <f t="shared" si="29"/>
        <v>0</v>
      </c>
      <c r="F207" s="112">
        <f t="shared" si="29"/>
        <v>0</v>
      </c>
      <c r="G207" s="112">
        <f t="shared" si="29"/>
        <v>0</v>
      </c>
      <c r="H207" s="112">
        <f t="shared" si="29"/>
        <v>0</v>
      </c>
      <c r="I207" s="112">
        <f t="shared" si="29"/>
        <v>0</v>
      </c>
      <c r="J207" s="112">
        <f t="shared" si="29"/>
        <v>0</v>
      </c>
      <c r="K207" s="112">
        <f t="shared" si="29"/>
        <v>0</v>
      </c>
      <c r="L207" s="112">
        <f t="shared" si="29"/>
        <v>0</v>
      </c>
      <c r="M207" s="112">
        <f t="shared" si="29"/>
        <v>0</v>
      </c>
      <c r="N207" s="112">
        <f t="shared" si="29"/>
        <v>0</v>
      </c>
      <c r="O207" s="112">
        <f t="shared" si="29"/>
        <v>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>SUM(C210:N210)</f>
        <v>0</v>
      </c>
    </row>
    <row r="211" spans="1:15">
      <c r="A211" s="23" t="s">
        <v>184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 hidden="1">
      <c r="A212" s="23" t="s">
        <v>185</v>
      </c>
      <c r="B212" s="23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1:15" hidden="1">
      <c r="A213" s="23" t="s">
        <v>186</v>
      </c>
      <c r="B213" s="23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1:15">
      <c r="A214" s="23" t="s">
        <v>187</v>
      </c>
      <c r="B214" s="23"/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>SUM(C214:N214)</f>
        <v>0</v>
      </c>
    </row>
    <row r="215" spans="1:15" s="48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31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hidden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31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s="48" customFormat="1">
      <c r="A219" s="53" t="s">
        <v>192</v>
      </c>
      <c r="B219" s="53"/>
      <c r="C219" s="112">
        <f t="shared" ref="C219:N219" si="30">SUM(C215:C217)</f>
        <v>0</v>
      </c>
      <c r="D219" s="112">
        <f t="shared" si="30"/>
        <v>0</v>
      </c>
      <c r="E219" s="112">
        <f t="shared" si="30"/>
        <v>0</v>
      </c>
      <c r="F219" s="112">
        <f t="shared" si="30"/>
        <v>0</v>
      </c>
      <c r="G219" s="112">
        <f t="shared" si="30"/>
        <v>0</v>
      </c>
      <c r="H219" s="112">
        <f t="shared" si="30"/>
        <v>0</v>
      </c>
      <c r="I219" s="112">
        <f t="shared" si="30"/>
        <v>0</v>
      </c>
      <c r="J219" s="112">
        <f t="shared" si="30"/>
        <v>0</v>
      </c>
      <c r="K219" s="112">
        <f t="shared" si="30"/>
        <v>0</v>
      </c>
      <c r="L219" s="112">
        <f t="shared" si="30"/>
        <v>0</v>
      </c>
      <c r="M219" s="112">
        <f t="shared" si="30"/>
        <v>0</v>
      </c>
      <c r="N219" s="112">
        <f t="shared" si="30"/>
        <v>0</v>
      </c>
      <c r="O219" s="112">
        <f>SUM(O216:O218)</f>
        <v>0</v>
      </c>
    </row>
    <row r="220" spans="1:15" s="39" customFormat="1">
      <c r="A220" s="27" t="s">
        <v>193</v>
      </c>
      <c r="B220" s="27"/>
      <c r="C220" s="127">
        <f t="shared" ref="C220:N220" si="31">SUM(C219,C208:C214,C207)</f>
        <v>0</v>
      </c>
      <c r="D220" s="127">
        <f t="shared" si="31"/>
        <v>0</v>
      </c>
      <c r="E220" s="127">
        <f t="shared" si="31"/>
        <v>0</v>
      </c>
      <c r="F220" s="127">
        <f t="shared" si="31"/>
        <v>0</v>
      </c>
      <c r="G220" s="127">
        <f t="shared" si="31"/>
        <v>0</v>
      </c>
      <c r="H220" s="127">
        <f t="shared" si="31"/>
        <v>0</v>
      </c>
      <c r="I220" s="127">
        <f t="shared" si="31"/>
        <v>0</v>
      </c>
      <c r="J220" s="127">
        <f t="shared" si="31"/>
        <v>0</v>
      </c>
      <c r="K220" s="127">
        <f t="shared" si="31"/>
        <v>0</v>
      </c>
      <c r="L220" s="127">
        <f t="shared" si="31"/>
        <v>0</v>
      </c>
      <c r="M220" s="127">
        <f t="shared" si="31"/>
        <v>0</v>
      </c>
      <c r="N220" s="127">
        <f t="shared" si="31"/>
        <v>0</v>
      </c>
      <c r="O220" s="127">
        <f>SUM(O219,O208:O214,O207)</f>
        <v>0</v>
      </c>
    </row>
    <row r="221" spans="1:15" s="39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48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72"/>
      <c r="I224" s="172"/>
      <c r="J224" s="172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72"/>
      <c r="I225" s="172"/>
      <c r="J225" s="172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72"/>
      <c r="I226" s="172"/>
      <c r="J226" s="172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72"/>
      <c r="I227" s="172"/>
      <c r="J227" s="172"/>
      <c r="K227" s="116">
        <v>0</v>
      </c>
      <c r="L227" s="116">
        <v>0</v>
      </c>
      <c r="M227" s="116">
        <v>0</v>
      </c>
      <c r="N227" s="116">
        <v>0</v>
      </c>
      <c r="O227" s="116">
        <f t="shared" ref="O227:O235" si="32">SUM(C227:N227)</f>
        <v>0</v>
      </c>
    </row>
    <row r="228" spans="1:15">
      <c r="A228" s="61" t="s">
        <v>907</v>
      </c>
      <c r="B228" s="61"/>
      <c r="C228" s="116">
        <v>0</v>
      </c>
      <c r="D228" s="116">
        <v>0</v>
      </c>
      <c r="E228" s="116">
        <v>0</v>
      </c>
      <c r="F228" s="116">
        <v>0</v>
      </c>
      <c r="G228" s="116">
        <v>0</v>
      </c>
      <c r="H228" s="172"/>
      <c r="I228" s="172"/>
      <c r="J228" s="172"/>
      <c r="K228" s="116">
        <v>0</v>
      </c>
      <c r="L228" s="116">
        <v>0</v>
      </c>
      <c r="M228" s="116">
        <v>0</v>
      </c>
      <c r="N228" s="116">
        <v>0</v>
      </c>
      <c r="O228" s="116">
        <f>SUM(C228:N228)</f>
        <v>0</v>
      </c>
    </row>
    <row r="229" spans="1:15">
      <c r="A229" s="61" t="s">
        <v>317</v>
      </c>
      <c r="B229" s="61"/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72">
        <v>0</v>
      </c>
      <c r="I229" s="172">
        <v>0</v>
      </c>
      <c r="J229" s="172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</row>
    <row r="230" spans="1:15">
      <c r="A230" s="61" t="s">
        <v>321</v>
      </c>
      <c r="B230" s="61"/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72">
        <v>0</v>
      </c>
      <c r="I230" s="172">
        <v>0</v>
      </c>
      <c r="J230" s="172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f t="shared" si="32"/>
        <v>0</v>
      </c>
    </row>
    <row r="231" spans="1:15">
      <c r="A231" s="61" t="s">
        <v>323</v>
      </c>
      <c r="B231" s="61"/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72">
        <v>0</v>
      </c>
      <c r="I231" s="172">
        <v>0</v>
      </c>
      <c r="J231" s="172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</row>
    <row r="232" spans="1:15">
      <c r="A232" s="61" t="s">
        <v>923</v>
      </c>
      <c r="B232" s="61"/>
      <c r="C232" s="116">
        <f>'Payroll Backup'!B12</f>
        <v>0</v>
      </c>
      <c r="D232" s="116">
        <f>'Payroll Backup'!C12</f>
        <v>0</v>
      </c>
      <c r="E232" s="116">
        <f>'Payroll Backup'!D12</f>
        <v>0</v>
      </c>
      <c r="F232" s="116">
        <f>'Payroll Backup'!E12</f>
        <v>0</v>
      </c>
      <c r="G232" s="116">
        <f>'Payroll Backup'!F12</f>
        <v>0</v>
      </c>
      <c r="H232" s="172">
        <v>0</v>
      </c>
      <c r="I232" s="172">
        <v>0</v>
      </c>
      <c r="J232" s="172">
        <v>0</v>
      </c>
      <c r="K232" s="116">
        <f>'Payroll Backup'!J12</f>
        <v>0</v>
      </c>
      <c r="L232" s="116">
        <f>'Payroll Backup'!K12</f>
        <v>0</v>
      </c>
      <c r="M232" s="116">
        <f>'Payroll Backup'!L12</f>
        <v>0</v>
      </c>
      <c r="N232" s="116">
        <f>'Payroll Backup'!M12</f>
        <v>0</v>
      </c>
      <c r="O232" s="116">
        <f t="shared" si="32"/>
        <v>0</v>
      </c>
    </row>
    <row r="233" spans="1:15">
      <c r="A233" s="61" t="s">
        <v>924</v>
      </c>
      <c r="B233" s="61"/>
      <c r="C233" s="116">
        <v>2307</v>
      </c>
      <c r="D233" s="116">
        <v>2307</v>
      </c>
      <c r="E233" s="116">
        <v>2307</v>
      </c>
      <c r="F233" s="116">
        <v>2307</v>
      </c>
      <c r="G233" s="116">
        <v>2307</v>
      </c>
      <c r="H233" s="116">
        <v>2307</v>
      </c>
      <c r="I233" s="116">
        <v>3465</v>
      </c>
      <c r="J233" s="116">
        <v>2307</v>
      </c>
      <c r="K233" s="116">
        <v>2307</v>
      </c>
      <c r="L233" s="116">
        <v>2307</v>
      </c>
      <c r="M233" s="116">
        <v>2307</v>
      </c>
      <c r="N233" s="116">
        <v>3465</v>
      </c>
      <c r="O233" s="116">
        <f t="shared" si="32"/>
        <v>30000</v>
      </c>
    </row>
    <row r="234" spans="1:15">
      <c r="A234" s="61" t="s">
        <v>908</v>
      </c>
      <c r="B234" s="61"/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6">
        <f t="shared" si="32"/>
        <v>0</v>
      </c>
    </row>
    <row r="235" spans="1:15">
      <c r="A235" s="61" t="s">
        <v>327</v>
      </c>
      <c r="B235" s="61"/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72">
        <v>0</v>
      </c>
      <c r="I235" s="172">
        <v>0</v>
      </c>
      <c r="J235" s="172">
        <v>0</v>
      </c>
      <c r="K235" s="117">
        <v>0</v>
      </c>
      <c r="L235" s="117">
        <v>0</v>
      </c>
      <c r="M235" s="117">
        <v>0</v>
      </c>
      <c r="N235" s="117">
        <v>0</v>
      </c>
      <c r="O235" s="116">
        <f t="shared" si="32"/>
        <v>0</v>
      </c>
    </row>
    <row r="236" spans="1:15">
      <c r="A236" s="61" t="s">
        <v>328</v>
      </c>
      <c r="B236" s="61"/>
      <c r="C236" s="116">
        <v>0</v>
      </c>
      <c r="D236" s="116">
        <v>0</v>
      </c>
      <c r="E236" s="116">
        <v>0</v>
      </c>
      <c r="F236" s="116">
        <v>0</v>
      </c>
      <c r="G236" s="116">
        <v>0</v>
      </c>
      <c r="H236" s="172">
        <v>0</v>
      </c>
      <c r="I236" s="172">
        <v>0</v>
      </c>
      <c r="J236" s="172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</row>
    <row r="237" spans="1:15">
      <c r="A237" s="61" t="s">
        <v>909</v>
      </c>
      <c r="B237" s="61"/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72">
        <v>0</v>
      </c>
      <c r="I237" s="172">
        <v>0</v>
      </c>
      <c r="J237" s="172">
        <v>0</v>
      </c>
      <c r="K237" s="116">
        <v>0</v>
      </c>
      <c r="L237" s="116">
        <v>0</v>
      </c>
      <c r="M237" s="116">
        <v>0</v>
      </c>
      <c r="N237" s="116">
        <v>0</v>
      </c>
      <c r="O237" s="116"/>
    </row>
    <row r="238" spans="1:15">
      <c r="A238" s="61" t="s">
        <v>331</v>
      </c>
      <c r="B238" s="61"/>
      <c r="C238" s="116"/>
      <c r="D238" s="116"/>
      <c r="E238" s="116"/>
      <c r="F238" s="116"/>
      <c r="G238" s="116"/>
      <c r="H238" s="172"/>
      <c r="I238" s="172"/>
      <c r="J238" s="172"/>
      <c r="K238" s="116"/>
      <c r="L238" s="116"/>
      <c r="M238" s="116"/>
      <c r="N238" s="116"/>
      <c r="O238" s="116"/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72"/>
      <c r="I239" s="172"/>
      <c r="J239" s="172"/>
      <c r="K239" s="116"/>
      <c r="L239" s="116"/>
      <c r="M239" s="116"/>
      <c r="N239" s="116"/>
      <c r="O239" s="117"/>
    </row>
    <row r="240" spans="1:15" s="51" customFormat="1">
      <c r="A240" s="53" t="s">
        <v>216</v>
      </c>
      <c r="B240" s="53"/>
      <c r="C240" s="112">
        <f>SUM(C224:C239)</f>
        <v>2307</v>
      </c>
      <c r="D240" s="112">
        <f t="shared" ref="D240:N240" si="33">SUM(D224:D239)</f>
        <v>2307</v>
      </c>
      <c r="E240" s="112">
        <f t="shared" si="33"/>
        <v>2307</v>
      </c>
      <c r="F240" s="112">
        <f t="shared" si="33"/>
        <v>2307</v>
      </c>
      <c r="G240" s="112">
        <f t="shared" si="33"/>
        <v>2307</v>
      </c>
      <c r="H240" s="112">
        <f t="shared" si="33"/>
        <v>2307</v>
      </c>
      <c r="I240" s="112">
        <f t="shared" si="33"/>
        <v>3465</v>
      </c>
      <c r="J240" s="112">
        <f t="shared" si="33"/>
        <v>2307</v>
      </c>
      <c r="K240" s="112">
        <f t="shared" si="33"/>
        <v>2307</v>
      </c>
      <c r="L240" s="112">
        <f t="shared" si="33"/>
        <v>2307</v>
      </c>
      <c r="M240" s="112">
        <f t="shared" si="33"/>
        <v>2307</v>
      </c>
      <c r="N240" s="112">
        <f t="shared" si="33"/>
        <v>3465</v>
      </c>
      <c r="O240" s="112">
        <f>SUM(O224:O239)</f>
        <v>30000</v>
      </c>
    </row>
    <row r="241" spans="1:15">
      <c r="A241" s="23" t="s">
        <v>217</v>
      </c>
      <c r="B241" s="23"/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f>SUM(C241:N241)</f>
        <v>0</v>
      </c>
    </row>
    <row r="242" spans="1:15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ref="O242:O243" si="34">SUM(C242:N242)</f>
        <v>0</v>
      </c>
    </row>
    <row r="243" spans="1:15">
      <c r="A243" s="268" t="s">
        <v>219</v>
      </c>
      <c r="B243" s="23" t="s">
        <v>930</v>
      </c>
      <c r="C243" s="117">
        <v>231</v>
      </c>
      <c r="D243" s="117">
        <v>231</v>
      </c>
      <c r="E243" s="117">
        <v>231</v>
      </c>
      <c r="F243" s="117">
        <v>231</v>
      </c>
      <c r="G243" s="117">
        <v>231</v>
      </c>
      <c r="H243" s="117">
        <v>231</v>
      </c>
      <c r="I243" s="117">
        <v>231</v>
      </c>
      <c r="J243" s="117">
        <v>231</v>
      </c>
      <c r="K243" s="117">
        <v>231</v>
      </c>
      <c r="L243" s="117">
        <v>231</v>
      </c>
      <c r="M243" s="117">
        <v>231</v>
      </c>
      <c r="N243" s="117">
        <v>231</v>
      </c>
      <c r="O243" s="116">
        <f t="shared" si="34"/>
        <v>2772</v>
      </c>
    </row>
    <row r="244" spans="1:15">
      <c r="A244" s="23" t="s">
        <v>931</v>
      </c>
      <c r="B244" s="23" t="s">
        <v>930</v>
      </c>
      <c r="C244" s="117">
        <v>83.33</v>
      </c>
      <c r="D244" s="117">
        <v>83.33</v>
      </c>
      <c r="E244" s="117">
        <v>83.33</v>
      </c>
      <c r="F244" s="117">
        <v>83.33</v>
      </c>
      <c r="G244" s="117">
        <v>83.33</v>
      </c>
      <c r="H244" s="117">
        <v>83.33</v>
      </c>
      <c r="I244" s="117">
        <v>83.33</v>
      </c>
      <c r="J244" s="117">
        <v>83.33</v>
      </c>
      <c r="K244" s="117">
        <v>83.34</v>
      </c>
      <c r="L244" s="117">
        <v>83.34</v>
      </c>
      <c r="M244" s="117">
        <v>83.34</v>
      </c>
      <c r="N244" s="117">
        <v>83.34</v>
      </c>
      <c r="O244" s="116">
        <f>SUM(C244:N244)</f>
        <v>1000.0000000000001</v>
      </c>
    </row>
    <row r="245" spans="1:15" s="39" customFormat="1">
      <c r="A245" s="27" t="s">
        <v>222</v>
      </c>
      <c r="B245" s="27"/>
      <c r="C245" s="127">
        <f>SUM(C240:C244)</f>
        <v>2621.33</v>
      </c>
      <c r="D245" s="127">
        <f t="shared" ref="D245:N245" si="35">SUM(D240:D244)</f>
        <v>2621.33</v>
      </c>
      <c r="E245" s="127">
        <f t="shared" si="35"/>
        <v>2621.33</v>
      </c>
      <c r="F245" s="127">
        <f t="shared" si="35"/>
        <v>2621.33</v>
      </c>
      <c r="G245" s="127">
        <f t="shared" si="35"/>
        <v>2621.33</v>
      </c>
      <c r="H245" s="127">
        <f t="shared" si="35"/>
        <v>2621.33</v>
      </c>
      <c r="I245" s="127">
        <f t="shared" si="35"/>
        <v>3779.33</v>
      </c>
      <c r="J245" s="127">
        <f t="shared" si="35"/>
        <v>2621.33</v>
      </c>
      <c r="K245" s="127">
        <f t="shared" si="35"/>
        <v>2621.34</v>
      </c>
      <c r="L245" s="127">
        <f t="shared" si="35"/>
        <v>2621.34</v>
      </c>
      <c r="M245" s="127">
        <f t="shared" si="35"/>
        <v>2621.34</v>
      </c>
      <c r="N245" s="127">
        <f t="shared" si="35"/>
        <v>3779.34</v>
      </c>
      <c r="O245" s="127">
        <f>SUM(O240:O244)</f>
        <v>33772</v>
      </c>
    </row>
    <row r="246" spans="1:15" s="39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5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5">
      <c r="A248" s="40" t="s">
        <v>224</v>
      </c>
      <c r="B248" s="40"/>
      <c r="C248" s="156">
        <v>100</v>
      </c>
      <c r="D248" s="156">
        <v>100</v>
      </c>
      <c r="E248" s="156">
        <v>100</v>
      </c>
      <c r="F248" s="156">
        <v>100</v>
      </c>
      <c r="G248" s="156">
        <v>100</v>
      </c>
      <c r="H248" s="156">
        <v>100</v>
      </c>
      <c r="I248" s="156">
        <v>100</v>
      </c>
      <c r="J248" s="156">
        <v>1000</v>
      </c>
      <c r="K248" s="156">
        <v>100</v>
      </c>
      <c r="L248" s="156">
        <v>100</v>
      </c>
      <c r="M248" s="156">
        <v>100</v>
      </c>
      <c r="N248" s="156">
        <v>100</v>
      </c>
      <c r="O248" s="117">
        <f>SUM(C248:N248)</f>
        <v>2100</v>
      </c>
    </row>
    <row r="249" spans="1:15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5" s="39" customFormat="1">
      <c r="A250" s="27" t="s">
        <v>226</v>
      </c>
      <c r="B250" s="27"/>
      <c r="C250" s="127">
        <f>SUM(C248:C249)</f>
        <v>100</v>
      </c>
      <c r="D250" s="127">
        <f t="shared" ref="D250:O250" si="36">SUM(D248:D249)</f>
        <v>100</v>
      </c>
      <c r="E250" s="127">
        <f t="shared" si="36"/>
        <v>100</v>
      </c>
      <c r="F250" s="127">
        <f t="shared" si="36"/>
        <v>100</v>
      </c>
      <c r="G250" s="127">
        <f t="shared" si="36"/>
        <v>100</v>
      </c>
      <c r="H250" s="127">
        <f t="shared" si="36"/>
        <v>100</v>
      </c>
      <c r="I250" s="127">
        <f t="shared" si="36"/>
        <v>100</v>
      </c>
      <c r="J250" s="127">
        <f t="shared" si="36"/>
        <v>1000</v>
      </c>
      <c r="K250" s="127">
        <f t="shared" si="36"/>
        <v>100</v>
      </c>
      <c r="L250" s="127">
        <f t="shared" si="36"/>
        <v>100</v>
      </c>
      <c r="M250" s="127">
        <f t="shared" si="36"/>
        <v>100</v>
      </c>
      <c r="N250" s="127">
        <f t="shared" si="36"/>
        <v>100</v>
      </c>
      <c r="O250" s="127">
        <f t="shared" si="36"/>
        <v>2100</v>
      </c>
    </row>
    <row r="251" spans="1:15" s="39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5">
      <c r="A253" s="23" t="s">
        <v>228</v>
      </c>
      <c r="B253" s="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</row>
    <row r="254" spans="1:15" ht="15" hidden="1" customHeight="1">
      <c r="A254" s="23" t="s">
        <v>229</v>
      </c>
      <c r="B254" s="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>
      <c r="A255" s="23" t="s">
        <v>230</v>
      </c>
      <c r="B255" s="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>
      <c r="A256" s="23" t="s">
        <v>231</v>
      </c>
      <c r="B256" s="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</row>
    <row r="257" spans="1:15" s="39" customFormat="1">
      <c r="A257" s="27" t="s">
        <v>236</v>
      </c>
      <c r="B257" s="27"/>
      <c r="C257" s="127">
        <f>SUM(C253:C256)</f>
        <v>0</v>
      </c>
      <c r="D257" s="127">
        <f t="shared" ref="D257:O257" si="37">SUM(D253:D256)</f>
        <v>0</v>
      </c>
      <c r="E257" s="127">
        <f t="shared" si="37"/>
        <v>0</v>
      </c>
      <c r="F257" s="127">
        <f t="shared" si="37"/>
        <v>0</v>
      </c>
      <c r="G257" s="127">
        <f t="shared" si="37"/>
        <v>0</v>
      </c>
      <c r="H257" s="127">
        <f t="shared" si="37"/>
        <v>0</v>
      </c>
      <c r="I257" s="127">
        <f t="shared" si="37"/>
        <v>0</v>
      </c>
      <c r="J257" s="127">
        <f t="shared" si="37"/>
        <v>0</v>
      </c>
      <c r="K257" s="127">
        <f t="shared" si="37"/>
        <v>0</v>
      </c>
      <c r="L257" s="127">
        <f t="shared" si="37"/>
        <v>0</v>
      </c>
      <c r="M257" s="127">
        <f t="shared" si="37"/>
        <v>0</v>
      </c>
      <c r="N257" s="127">
        <f t="shared" si="37"/>
        <v>0</v>
      </c>
      <c r="O257" s="127">
        <f t="shared" si="37"/>
        <v>0</v>
      </c>
    </row>
    <row r="258" spans="1:15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39" customFormat="1" ht="18.75">
      <c r="A261" s="55" t="s">
        <v>237</v>
      </c>
      <c r="B261" s="55"/>
      <c r="C261" s="149">
        <f t="shared" ref="C261:N261" si="38">SUM(C258:C260,C257,C250,C245,C220,C198,C190,C167,C119,C111)</f>
        <v>3921.33</v>
      </c>
      <c r="D261" s="149">
        <f t="shared" si="38"/>
        <v>3921.33</v>
      </c>
      <c r="E261" s="149">
        <f t="shared" si="38"/>
        <v>3921.33</v>
      </c>
      <c r="F261" s="149">
        <f t="shared" si="38"/>
        <v>3921.33</v>
      </c>
      <c r="G261" s="149">
        <f t="shared" si="38"/>
        <v>3921.33</v>
      </c>
      <c r="H261" s="149">
        <f t="shared" si="38"/>
        <v>4688.33</v>
      </c>
      <c r="I261" s="149">
        <f t="shared" si="38"/>
        <v>11745.33</v>
      </c>
      <c r="J261" s="149">
        <f t="shared" si="38"/>
        <v>5588.33</v>
      </c>
      <c r="K261" s="149">
        <f t="shared" si="38"/>
        <v>6421.34</v>
      </c>
      <c r="L261" s="149">
        <f t="shared" si="38"/>
        <v>6421.34</v>
      </c>
      <c r="M261" s="149">
        <f t="shared" si="38"/>
        <v>6421.34</v>
      </c>
      <c r="N261" s="149">
        <f t="shared" si="38"/>
        <v>7579.34</v>
      </c>
      <c r="O261" s="149">
        <f>SUM(O258:O260,O257,O250,O245,O220,O198,O190,O167,O119,O111)</f>
        <v>68472</v>
      </c>
    </row>
    <row r="262" spans="1:15"/>
    <row r="263" spans="1:15">
      <c r="N263" s="213"/>
      <c r="O263" s="144"/>
    </row>
    <row r="264" spans="1:15"/>
    <row r="265" spans="1:15">
      <c r="J265" s="254"/>
      <c r="K265" s="254"/>
      <c r="L265" s="254"/>
      <c r="O265" s="170"/>
    </row>
    <row r="266" spans="1:15">
      <c r="O266" s="144"/>
    </row>
    <row r="267" spans="1:15">
      <c r="O267" s="144"/>
    </row>
    <row r="268" spans="1:15">
      <c r="N268" s="169"/>
      <c r="O268" s="205"/>
    </row>
    <row r="269" spans="1:15">
      <c r="O269" s="144"/>
    </row>
    <row r="270" spans="1:15"/>
    <row r="271" spans="1:15"/>
  </sheetData>
  <mergeCells count="13">
    <mergeCell ref="H188:H189"/>
    <mergeCell ref="C188:C189"/>
    <mergeCell ref="D188:D189"/>
    <mergeCell ref="E188:E189"/>
    <mergeCell ref="F188:F189"/>
    <mergeCell ref="G188:G189"/>
    <mergeCell ref="O188:O189"/>
    <mergeCell ref="I188:I189"/>
    <mergeCell ref="J188:J189"/>
    <mergeCell ref="K188:K189"/>
    <mergeCell ref="L188:L189"/>
    <mergeCell ref="M188:M189"/>
    <mergeCell ref="N188:N189"/>
  </mergeCells>
  <pageMargins left="0.7" right="0.7" top="0.75" bottom="0.75" header="0.3" footer="0.3"/>
  <pageSetup paperSize="5" scale="69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06D5-7834-4C9C-B55D-642345524EAA}">
  <sheetPr>
    <pageSetUpPr fitToPage="1"/>
  </sheetPr>
  <dimension ref="A1:U271"/>
  <sheetViews>
    <sheetView topLeftCell="A2" zoomScale="75" zoomScaleNormal="150" zoomScalePageLayoutView="150" workbookViewId="0">
      <pane ySplit="3" topLeftCell="A253" activePane="bottomLeft" state="frozen"/>
      <selection activeCell="A2" sqref="A2"/>
      <selection pane="bottomLeft" activeCell="M253" sqref="M253"/>
    </sheetView>
  </sheetViews>
  <sheetFormatPr defaultColWidth="0" defaultRowHeight="15" customHeight="1" zeroHeight="1"/>
  <cols>
    <col min="1" max="1" width="58.42578125" style="14" bestFit="1" customWidth="1"/>
    <col min="2" max="2" width="26.85546875" style="14" customWidth="1"/>
    <col min="3" max="10" width="11" style="14" bestFit="1" customWidth="1"/>
    <col min="11" max="13" width="12.140625" style="14" bestFit="1" customWidth="1"/>
    <col min="14" max="14" width="12.28515625" style="14" customWidth="1"/>
    <col min="15" max="15" width="22.7109375" style="14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932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6" t="s">
        <v>895</v>
      </c>
      <c r="C4" s="199">
        <v>43119</v>
      </c>
      <c r="D4" s="199">
        <v>43150</v>
      </c>
      <c r="E4" s="199">
        <v>43178</v>
      </c>
      <c r="F4" s="199">
        <v>43209</v>
      </c>
      <c r="G4" s="199">
        <v>43239</v>
      </c>
      <c r="H4" s="199">
        <v>43270</v>
      </c>
      <c r="I4" s="199">
        <v>43300</v>
      </c>
      <c r="J4" s="199">
        <v>43331</v>
      </c>
      <c r="K4" s="199">
        <v>43362</v>
      </c>
      <c r="L4" s="199">
        <v>43392</v>
      </c>
      <c r="M4" s="199">
        <v>43423</v>
      </c>
      <c r="N4" s="200">
        <v>43453</v>
      </c>
      <c r="O4" s="17" t="s">
        <v>916</v>
      </c>
    </row>
    <row r="5" spans="1:15" s="58" customFormat="1" ht="18.75">
      <c r="A5" s="56" t="s">
        <v>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>
      <c r="A6" s="27" t="s">
        <v>272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2" t="s">
        <v>6</v>
      </c>
      <c r="B7" s="2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idden="1">
      <c r="A8" s="22" t="s">
        <v>7</v>
      </c>
      <c r="B8" s="2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>
      <c r="A9" s="21" t="s">
        <v>8</v>
      </c>
      <c r="B9" s="2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idden="1">
      <c r="A10" s="32" t="s">
        <v>9</v>
      </c>
      <c r="B10" s="2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>
      <c r="A11" s="256" t="s">
        <v>897</v>
      </c>
      <c r="B11" s="244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>
        <f>SUM(C11:N11)</f>
        <v>0</v>
      </c>
    </row>
    <row r="12" spans="1:15" s="26" customFormat="1">
      <c r="A12" s="21" t="s">
        <v>274</v>
      </c>
      <c r="B12" s="2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s="39" customFormat="1">
      <c r="A13" s="27" t="s">
        <v>13</v>
      </c>
      <c r="B13" s="27"/>
      <c r="C13" s="127">
        <f>SUM(C7:C11)</f>
        <v>0</v>
      </c>
      <c r="D13" s="127">
        <f t="shared" ref="D13:N13" si="0">SUM(D7:D11)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>SUM(O11)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2" t="s">
        <v>276</v>
      </c>
      <c r="B16" s="2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idden="1">
      <c r="A17" s="29" t="s">
        <v>278</v>
      </c>
      <c r="B17" s="29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idden="1">
      <c r="A18" s="22" t="s">
        <v>279</v>
      </c>
      <c r="B18" s="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idden="1">
      <c r="A19" s="22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2" t="s">
        <v>282</v>
      </c>
      <c r="B20" s="22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idden="1">
      <c r="A21" s="23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idden="1">
      <c r="A22" s="23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idden="1">
      <c r="A23" s="23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2" t="s">
        <v>286</v>
      </c>
      <c r="B24" s="22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1">SUM(D16:D24)</f>
        <v>0</v>
      </c>
      <c r="E25" s="127">
        <f t="shared" si="1"/>
        <v>0</v>
      </c>
      <c r="F25" s="127">
        <f t="shared" si="1"/>
        <v>0</v>
      </c>
      <c r="G25" s="127">
        <f t="shared" si="1"/>
        <v>0</v>
      </c>
      <c r="H25" s="127">
        <f t="shared" si="1"/>
        <v>0</v>
      </c>
      <c r="I25" s="127">
        <f t="shared" si="1"/>
        <v>0</v>
      </c>
      <c r="J25" s="127">
        <f t="shared" si="1"/>
        <v>0</v>
      </c>
      <c r="K25" s="127">
        <f t="shared" si="1"/>
        <v>0</v>
      </c>
      <c r="L25" s="127">
        <f t="shared" si="1"/>
        <v>0</v>
      </c>
      <c r="M25" s="127">
        <f t="shared" si="1"/>
        <v>0</v>
      </c>
      <c r="N25" s="127">
        <f t="shared" si="1"/>
        <v>0</v>
      </c>
      <c r="O25" s="127">
        <f t="shared" si="1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259" t="s">
        <v>933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934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2">SUM(D32:D35)</f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112">
        <f t="shared" si="2"/>
        <v>0</v>
      </c>
      <c r="I36" s="112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12">
        <f t="shared" si="2"/>
        <v>0</v>
      </c>
      <c r="O36" s="112">
        <f t="shared" si="2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3">SUM(D37,D36)</f>
        <v>0</v>
      </c>
      <c r="E39" s="112">
        <f t="shared" si="3"/>
        <v>0</v>
      </c>
      <c r="F39" s="112">
        <f t="shared" si="3"/>
        <v>0</v>
      </c>
      <c r="G39" s="112">
        <f t="shared" si="3"/>
        <v>0</v>
      </c>
      <c r="H39" s="112">
        <f t="shared" si="3"/>
        <v>0</v>
      </c>
      <c r="I39" s="112">
        <f t="shared" si="3"/>
        <v>0</v>
      </c>
      <c r="J39" s="112">
        <f t="shared" si="3"/>
        <v>0</v>
      </c>
      <c r="K39" s="112">
        <f t="shared" si="3"/>
        <v>0</v>
      </c>
      <c r="L39" s="112">
        <f t="shared" si="3"/>
        <v>0</v>
      </c>
      <c r="M39" s="112">
        <f t="shared" si="3"/>
        <v>0</v>
      </c>
      <c r="N39" s="112">
        <f t="shared" si="3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4">SUM(D28:D29,D39,D40:D41)</f>
        <v>0</v>
      </c>
      <c r="E42" s="127">
        <f t="shared" si="4"/>
        <v>0</v>
      </c>
      <c r="F42" s="127">
        <f t="shared" si="4"/>
        <v>0</v>
      </c>
      <c r="G42" s="127">
        <f t="shared" si="4"/>
        <v>0</v>
      </c>
      <c r="H42" s="127">
        <f t="shared" si="4"/>
        <v>0</v>
      </c>
      <c r="I42" s="127">
        <f t="shared" si="4"/>
        <v>0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127">
        <f t="shared" si="4"/>
        <v>0</v>
      </c>
      <c r="N42" s="127">
        <f t="shared" si="4"/>
        <v>0</v>
      </c>
      <c r="O42" s="127">
        <f t="shared" si="4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/>
      <c r="D47" s="116"/>
      <c r="E47" s="144"/>
      <c r="F47" s="116"/>
      <c r="G47" s="116"/>
      <c r="H47" s="144"/>
      <c r="I47" s="116"/>
      <c r="J47" s="116"/>
      <c r="K47" s="145"/>
      <c r="L47" s="116"/>
      <c r="M47" s="116"/>
      <c r="N47" s="116"/>
      <c r="O47" s="116"/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39" customFormat="1">
      <c r="A49" s="27" t="s">
        <v>43</v>
      </c>
      <c r="B49" s="27"/>
      <c r="C49" s="127">
        <f t="shared" ref="C49:O49" si="5">SUM(C45:C48)</f>
        <v>0</v>
      </c>
      <c r="D49" s="127">
        <f t="shared" si="5"/>
        <v>0</v>
      </c>
      <c r="E49" s="127">
        <f t="shared" si="5"/>
        <v>0</v>
      </c>
      <c r="F49" s="127">
        <f t="shared" si="5"/>
        <v>0</v>
      </c>
      <c r="G49" s="127">
        <f t="shared" si="5"/>
        <v>0</v>
      </c>
      <c r="H49" s="127">
        <f t="shared" si="5"/>
        <v>0</v>
      </c>
      <c r="I49" s="127">
        <f t="shared" si="5"/>
        <v>0</v>
      </c>
      <c r="J49" s="127">
        <f t="shared" si="5"/>
        <v>0</v>
      </c>
      <c r="K49" s="127">
        <f t="shared" si="5"/>
        <v>0</v>
      </c>
      <c r="L49" s="127">
        <f t="shared" si="5"/>
        <v>0</v>
      </c>
      <c r="M49" s="127">
        <f t="shared" si="5"/>
        <v>0</v>
      </c>
      <c r="N49" s="127">
        <f t="shared" si="5"/>
        <v>0</v>
      </c>
      <c r="O49" s="127">
        <f t="shared" si="5"/>
        <v>0</v>
      </c>
    </row>
    <row r="50" spans="1:15" ht="8.1" hidden="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idden="1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idden="1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idden="1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39" customFormat="1" hidden="1">
      <c r="A54" s="27" t="s">
        <v>47</v>
      </c>
      <c r="B54" s="27"/>
      <c r="C54" s="127">
        <f>SUM(C52:C53)</f>
        <v>0</v>
      </c>
      <c r="D54" s="127">
        <f t="shared" ref="D54:O54" si="6">SUM(D52:D53)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127">
        <f t="shared" si="6"/>
        <v>0</v>
      </c>
      <c r="I54" s="127">
        <f t="shared" si="6"/>
        <v>0</v>
      </c>
      <c r="J54" s="127">
        <f t="shared" si="6"/>
        <v>0</v>
      </c>
      <c r="K54" s="127">
        <f t="shared" si="6"/>
        <v>0</v>
      </c>
      <c r="L54" s="127">
        <f t="shared" si="6"/>
        <v>0</v>
      </c>
      <c r="M54" s="127">
        <f t="shared" si="6"/>
        <v>0</v>
      </c>
      <c r="N54" s="127">
        <f t="shared" si="6"/>
        <v>0</v>
      </c>
      <c r="O54" s="127">
        <f t="shared" si="6"/>
        <v>0</v>
      </c>
    </row>
    <row r="55" spans="1:15" ht="8.1" hidden="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idden="1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idden="1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idden="1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idden="1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idden="1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idden="1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39" customFormat="1" hidden="1">
      <c r="A62" s="27" t="s">
        <v>54</v>
      </c>
      <c r="B62" s="27"/>
      <c r="C62" s="127">
        <f>SUM(C57:C61)</f>
        <v>0</v>
      </c>
      <c r="D62" s="127">
        <f t="shared" ref="D62:O62" si="7">SUM(D57:D61)</f>
        <v>0</v>
      </c>
      <c r="E62" s="127">
        <f t="shared" si="7"/>
        <v>0</v>
      </c>
      <c r="F62" s="127">
        <f t="shared" si="7"/>
        <v>0</v>
      </c>
      <c r="G62" s="127">
        <f t="shared" si="7"/>
        <v>0</v>
      </c>
      <c r="H62" s="127">
        <f t="shared" si="7"/>
        <v>0</v>
      </c>
      <c r="I62" s="127">
        <f t="shared" si="7"/>
        <v>0</v>
      </c>
      <c r="J62" s="127">
        <f t="shared" si="7"/>
        <v>0</v>
      </c>
      <c r="K62" s="127">
        <f t="shared" si="7"/>
        <v>0</v>
      </c>
      <c r="L62" s="127">
        <f t="shared" si="7"/>
        <v>0</v>
      </c>
      <c r="M62" s="127">
        <f t="shared" si="7"/>
        <v>0</v>
      </c>
      <c r="N62" s="127">
        <f t="shared" si="7"/>
        <v>0</v>
      </c>
      <c r="O62" s="127">
        <f t="shared" si="7"/>
        <v>0</v>
      </c>
    </row>
    <row r="63" spans="1:15" ht="8.1" hidden="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idden="1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idden="1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idden="1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idden="1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idden="1">
      <c r="A68" s="27" t="s">
        <v>59</v>
      </c>
      <c r="B68" s="27"/>
      <c r="C68" s="127">
        <f>SUM(C65:C67)</f>
        <v>0</v>
      </c>
      <c r="D68" s="127">
        <f t="shared" ref="D68:O68" si="8">SUM(D65:D67)</f>
        <v>0</v>
      </c>
      <c r="E68" s="127">
        <f t="shared" si="8"/>
        <v>0</v>
      </c>
      <c r="F68" s="127">
        <f t="shared" si="8"/>
        <v>0</v>
      </c>
      <c r="G68" s="127">
        <f t="shared" si="8"/>
        <v>0</v>
      </c>
      <c r="H68" s="127">
        <f t="shared" si="8"/>
        <v>0</v>
      </c>
      <c r="I68" s="127">
        <f t="shared" si="8"/>
        <v>0</v>
      </c>
      <c r="J68" s="127">
        <f t="shared" si="8"/>
        <v>0</v>
      </c>
      <c r="K68" s="127">
        <f t="shared" si="8"/>
        <v>0</v>
      </c>
      <c r="L68" s="127">
        <f t="shared" si="8"/>
        <v>0</v>
      </c>
      <c r="M68" s="127">
        <f t="shared" si="8"/>
        <v>0</v>
      </c>
      <c r="N68" s="127">
        <f t="shared" si="8"/>
        <v>0</v>
      </c>
      <c r="O68" s="127">
        <f t="shared" si="8"/>
        <v>0</v>
      </c>
    </row>
    <row r="69" spans="1:15" ht="8.1" hidden="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39" customFormat="1" hidden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idden="1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idden="1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idden="1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idden="1">
      <c r="A74" s="23" t="s">
        <v>64</v>
      </c>
      <c r="B74" s="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s="39" customFormat="1" hidden="1">
      <c r="A75" s="27" t="s">
        <v>65</v>
      </c>
      <c r="B75" s="27"/>
      <c r="C75" s="127">
        <f>SUM(C71:C74)</f>
        <v>0</v>
      </c>
      <c r="D75" s="127">
        <f t="shared" ref="D75:N75" si="9">SUM(D71:D74)</f>
        <v>0</v>
      </c>
      <c r="E75" s="127">
        <f t="shared" si="9"/>
        <v>0</v>
      </c>
      <c r="F75" s="127">
        <f t="shared" si="9"/>
        <v>0</v>
      </c>
      <c r="G75" s="127">
        <f t="shared" si="9"/>
        <v>0</v>
      </c>
      <c r="H75" s="127">
        <f t="shared" si="9"/>
        <v>0</v>
      </c>
      <c r="I75" s="127">
        <f t="shared" si="9"/>
        <v>0</v>
      </c>
      <c r="J75" s="127">
        <f t="shared" si="9"/>
        <v>0</v>
      </c>
      <c r="K75" s="127">
        <f t="shared" si="9"/>
        <v>0</v>
      </c>
      <c r="L75" s="127">
        <f t="shared" si="9"/>
        <v>0</v>
      </c>
      <c r="M75" s="127">
        <f t="shared" si="9"/>
        <v>0</v>
      </c>
      <c r="N75" s="127">
        <f t="shared" si="9"/>
        <v>0</v>
      </c>
      <c r="O75" s="127">
        <f>SUM(O71:O74)</f>
        <v>0</v>
      </c>
    </row>
    <row r="76" spans="1:15" ht="8.1" hidden="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idden="1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 hidden="1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idden="1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idden="1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idden="1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idden="1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idden="1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39" customFormat="1" hidden="1">
      <c r="A84" s="27" t="s">
        <v>73</v>
      </c>
      <c r="B84" s="27"/>
      <c r="C84" s="127">
        <f>SUM(C78:C83)</f>
        <v>0</v>
      </c>
      <c r="D84" s="127">
        <f t="shared" ref="D84:O84" si="10">SUM(D78:D83)</f>
        <v>0</v>
      </c>
      <c r="E84" s="127">
        <f t="shared" si="10"/>
        <v>0</v>
      </c>
      <c r="F84" s="127">
        <f t="shared" si="10"/>
        <v>0</v>
      </c>
      <c r="G84" s="127">
        <f t="shared" si="10"/>
        <v>0</v>
      </c>
      <c r="H84" s="127">
        <f t="shared" si="10"/>
        <v>0</v>
      </c>
      <c r="I84" s="127">
        <f t="shared" si="10"/>
        <v>0</v>
      </c>
      <c r="J84" s="127">
        <f t="shared" si="10"/>
        <v>0</v>
      </c>
      <c r="K84" s="127">
        <f t="shared" si="10"/>
        <v>0</v>
      </c>
      <c r="L84" s="127">
        <f t="shared" si="10"/>
        <v>0</v>
      </c>
      <c r="M84" s="127">
        <f t="shared" si="10"/>
        <v>0</v>
      </c>
      <c r="N84" s="127">
        <f t="shared" si="10"/>
        <v>0</v>
      </c>
      <c r="O84" s="127">
        <f t="shared" si="10"/>
        <v>0</v>
      </c>
    </row>
    <row r="85" spans="1:15" hidden="1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39" customFormat="1" hidden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idden="1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idden="1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39" customFormat="1" hidden="1">
      <c r="A89" s="27" t="s">
        <v>78</v>
      </c>
      <c r="B89" s="27"/>
      <c r="C89" s="127">
        <f>SUM(C87:C88)</f>
        <v>0</v>
      </c>
      <c r="D89" s="127">
        <f t="shared" ref="D89:O89" si="11">SUM(D87:D88)</f>
        <v>0</v>
      </c>
      <c r="E89" s="127">
        <f t="shared" si="11"/>
        <v>0</v>
      </c>
      <c r="F89" s="127">
        <f t="shared" si="11"/>
        <v>0</v>
      </c>
      <c r="G89" s="127">
        <f t="shared" si="11"/>
        <v>0</v>
      </c>
      <c r="H89" s="127">
        <f t="shared" si="11"/>
        <v>0</v>
      </c>
      <c r="I89" s="127">
        <f t="shared" si="11"/>
        <v>0</v>
      </c>
      <c r="J89" s="127">
        <f t="shared" si="11"/>
        <v>0</v>
      </c>
      <c r="K89" s="127">
        <f t="shared" si="11"/>
        <v>0</v>
      </c>
      <c r="L89" s="127">
        <f t="shared" si="11"/>
        <v>0</v>
      </c>
      <c r="M89" s="127">
        <f t="shared" si="11"/>
        <v>0</v>
      </c>
      <c r="N89" s="127">
        <f t="shared" si="11"/>
        <v>0</v>
      </c>
      <c r="O89" s="127">
        <f t="shared" si="11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249" t="s">
        <v>297</v>
      </c>
      <c r="B95" s="249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>
      <c r="A96" s="23" t="s">
        <v>82</v>
      </c>
      <c r="B96" s="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23" t="s">
        <v>298</v>
      </c>
      <c r="B97" s="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23" t="s">
        <v>299</v>
      </c>
      <c r="B98" s="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>
      <c r="A99" s="23" t="s">
        <v>899</v>
      </c>
      <c r="B99" s="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idden="1">
      <c r="A100" s="23" t="s">
        <v>302</v>
      </c>
      <c r="B100" s="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s="39" customFormat="1">
      <c r="A101" s="27" t="s">
        <v>85</v>
      </c>
      <c r="B101" s="27"/>
      <c r="C101" s="127">
        <f t="shared" ref="C101:O101" si="12">SUM(C92:C100)</f>
        <v>0</v>
      </c>
      <c r="D101" s="127">
        <f t="shared" si="12"/>
        <v>0</v>
      </c>
      <c r="E101" s="127">
        <f t="shared" si="12"/>
        <v>0</v>
      </c>
      <c r="F101" s="127">
        <f t="shared" si="12"/>
        <v>0</v>
      </c>
      <c r="G101" s="127">
        <f t="shared" si="12"/>
        <v>0</v>
      </c>
      <c r="H101" s="127">
        <f t="shared" si="12"/>
        <v>0</v>
      </c>
      <c r="I101" s="127">
        <f t="shared" si="12"/>
        <v>0</v>
      </c>
      <c r="J101" s="127">
        <f t="shared" si="12"/>
        <v>0</v>
      </c>
      <c r="K101" s="127">
        <f t="shared" si="12"/>
        <v>0</v>
      </c>
      <c r="L101" s="127">
        <f t="shared" si="12"/>
        <v>0</v>
      </c>
      <c r="M101" s="127">
        <f t="shared" si="12"/>
        <v>0</v>
      </c>
      <c r="N101" s="127">
        <f t="shared" si="12"/>
        <v>0</v>
      </c>
      <c r="O101" s="127">
        <f t="shared" si="12"/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60" customFormat="1" ht="18.75">
      <c r="A103" s="56" t="s">
        <v>87</v>
      </c>
      <c r="B103" s="56"/>
      <c r="C103" s="146">
        <f t="shared" ref="C103:O103" si="13">SUM(C102,C101,C89,C85,C84,C75,C68,C62,C54,C49,C42,C25,C13)</f>
        <v>0</v>
      </c>
      <c r="D103" s="146">
        <f t="shared" si="13"/>
        <v>0</v>
      </c>
      <c r="E103" s="146">
        <f t="shared" si="13"/>
        <v>0</v>
      </c>
      <c r="F103" s="146">
        <f t="shared" si="13"/>
        <v>0</v>
      </c>
      <c r="G103" s="146">
        <f t="shared" si="13"/>
        <v>0</v>
      </c>
      <c r="H103" s="146">
        <f t="shared" si="13"/>
        <v>0</v>
      </c>
      <c r="I103" s="146">
        <f t="shared" si="13"/>
        <v>0</v>
      </c>
      <c r="J103" s="146">
        <f t="shared" si="13"/>
        <v>0</v>
      </c>
      <c r="K103" s="146">
        <f t="shared" si="13"/>
        <v>0</v>
      </c>
      <c r="L103" s="146">
        <f t="shared" si="13"/>
        <v>0</v>
      </c>
      <c r="M103" s="146">
        <f t="shared" si="13"/>
        <v>0</v>
      </c>
      <c r="N103" s="146">
        <f t="shared" si="13"/>
        <v>0</v>
      </c>
      <c r="O103" s="146">
        <f t="shared" si="13"/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39" customFormat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39" customFormat="1">
      <c r="A111" s="27" t="s">
        <v>94</v>
      </c>
      <c r="B111" s="27"/>
      <c r="C111" s="127">
        <f>SUM(C107:C110)</f>
        <v>0</v>
      </c>
      <c r="D111" s="127">
        <f t="shared" ref="D111:O111" si="14">SUM(D107:D110)</f>
        <v>0</v>
      </c>
      <c r="E111" s="127">
        <f t="shared" si="14"/>
        <v>0</v>
      </c>
      <c r="F111" s="127">
        <f t="shared" si="14"/>
        <v>0</v>
      </c>
      <c r="G111" s="127">
        <f t="shared" si="14"/>
        <v>0</v>
      </c>
      <c r="H111" s="127">
        <f t="shared" si="14"/>
        <v>0</v>
      </c>
      <c r="I111" s="127">
        <f t="shared" si="14"/>
        <v>0</v>
      </c>
      <c r="J111" s="127">
        <f t="shared" si="14"/>
        <v>0</v>
      </c>
      <c r="K111" s="127">
        <f t="shared" si="14"/>
        <v>0</v>
      </c>
      <c r="L111" s="127">
        <f t="shared" si="14"/>
        <v>0</v>
      </c>
      <c r="M111" s="127">
        <f t="shared" si="14"/>
        <v>0</v>
      </c>
      <c r="N111" s="127">
        <f t="shared" si="14"/>
        <v>0</v>
      </c>
      <c r="O111" s="127">
        <f t="shared" si="14"/>
        <v>0</v>
      </c>
    </row>
    <row r="112" spans="1:15" s="39" customFormat="1" ht="6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39" customFormat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39" customFormat="1">
      <c r="A119" s="27" t="s">
        <v>101</v>
      </c>
      <c r="B119" s="27"/>
      <c r="C119" s="127">
        <f>SUM(C114:C118)</f>
        <v>0</v>
      </c>
      <c r="D119" s="127">
        <f t="shared" ref="D119:O119" si="15">SUM(D114:D118)</f>
        <v>0</v>
      </c>
      <c r="E119" s="127">
        <f t="shared" si="15"/>
        <v>0</v>
      </c>
      <c r="F119" s="127">
        <f t="shared" si="15"/>
        <v>0</v>
      </c>
      <c r="G119" s="127">
        <f t="shared" si="15"/>
        <v>0</v>
      </c>
      <c r="H119" s="127">
        <f t="shared" si="15"/>
        <v>0</v>
      </c>
      <c r="I119" s="127">
        <f t="shared" si="15"/>
        <v>0</v>
      </c>
      <c r="J119" s="127">
        <f t="shared" si="15"/>
        <v>0</v>
      </c>
      <c r="K119" s="127">
        <f t="shared" si="15"/>
        <v>0</v>
      </c>
      <c r="L119" s="127">
        <f t="shared" si="15"/>
        <v>0</v>
      </c>
      <c r="M119" s="127">
        <f t="shared" si="15"/>
        <v>0</v>
      </c>
      <c r="N119" s="127">
        <f t="shared" si="15"/>
        <v>0</v>
      </c>
      <c r="O119" s="127">
        <f t="shared" si="15"/>
        <v>0</v>
      </c>
    </row>
    <row r="120" spans="1:15" s="39" customFormat="1" ht="6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27" t="s">
        <v>102</v>
      </c>
      <c r="B121" s="27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22" t="s">
        <v>103</v>
      </c>
      <c r="B122" s="22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22" t="s">
        <v>104</v>
      </c>
      <c r="B123" s="22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22" t="s">
        <v>105</v>
      </c>
      <c r="B124" s="22"/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/>
    </row>
    <row r="125" spans="1:15">
      <c r="A125" s="22" t="s">
        <v>106</v>
      </c>
      <c r="B125" s="22"/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f>SUM(C125:N125)</f>
        <v>0</v>
      </c>
    </row>
    <row r="126" spans="1:15">
      <c r="A126" s="22" t="s">
        <v>107</v>
      </c>
      <c r="B126" s="22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idden="1">
      <c r="A127" s="22" t="s">
        <v>108</v>
      </c>
      <c r="B127" s="22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22" t="s">
        <v>109</v>
      </c>
      <c r="B128" s="22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s="48" customFormat="1">
      <c r="A129" s="46" t="s">
        <v>110</v>
      </c>
      <c r="B129" s="46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s="48" customFormat="1">
      <c r="A130" s="49" t="s">
        <v>111</v>
      </c>
      <c r="B130" s="4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>
      <c r="A131" s="34" t="s">
        <v>900</v>
      </c>
      <c r="B131" s="34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>
      <c r="A132" s="34" t="s">
        <v>112</v>
      </c>
      <c r="B132" s="34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>
        <v>2500</v>
      </c>
      <c r="L133" s="116">
        <v>2500</v>
      </c>
      <c r="M133" s="116">
        <v>2500</v>
      </c>
      <c r="N133" s="116">
        <v>2500</v>
      </c>
      <c r="O133" s="116">
        <f t="shared" ref="O133:O134" si="16">SUM(C133:N133)</f>
        <v>10000</v>
      </c>
    </row>
    <row r="134" spans="1:15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>
        <v>2500</v>
      </c>
      <c r="L134" s="116">
        <v>2500</v>
      </c>
      <c r="M134" s="116">
        <v>2500</v>
      </c>
      <c r="N134" s="116">
        <v>2500</v>
      </c>
      <c r="O134" s="116">
        <f t="shared" si="16"/>
        <v>10000</v>
      </c>
    </row>
    <row r="135" spans="1:15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>
      <c r="A136" s="34" t="s">
        <v>116</v>
      </c>
      <c r="B136" s="34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s="51" customFormat="1">
      <c r="A144" s="49" t="s">
        <v>244</v>
      </c>
      <c r="B144" s="49"/>
      <c r="C144" s="112">
        <f t="shared" ref="C144:O144" si="17">SUM(C131:C134)</f>
        <v>0</v>
      </c>
      <c r="D144" s="112">
        <f t="shared" si="17"/>
        <v>0</v>
      </c>
      <c r="E144" s="112">
        <f t="shared" si="17"/>
        <v>0</v>
      </c>
      <c r="F144" s="112">
        <f t="shared" si="17"/>
        <v>0</v>
      </c>
      <c r="G144" s="112">
        <f t="shared" si="17"/>
        <v>0</v>
      </c>
      <c r="H144" s="112">
        <f t="shared" si="17"/>
        <v>0</v>
      </c>
      <c r="I144" s="112">
        <f t="shared" si="17"/>
        <v>0</v>
      </c>
      <c r="J144" s="112">
        <f t="shared" si="17"/>
        <v>0</v>
      </c>
      <c r="K144" s="112">
        <f t="shared" si="17"/>
        <v>5000</v>
      </c>
      <c r="L144" s="112">
        <f t="shared" si="17"/>
        <v>5000</v>
      </c>
      <c r="M144" s="112">
        <f t="shared" si="17"/>
        <v>5000</v>
      </c>
      <c r="N144" s="112">
        <f t="shared" si="17"/>
        <v>5000</v>
      </c>
      <c r="O144" s="112">
        <f t="shared" si="17"/>
        <v>20000</v>
      </c>
    </row>
    <row r="145" spans="1:15" s="48" customFormat="1">
      <c r="A145" s="49" t="s">
        <v>122</v>
      </c>
      <c r="B145" s="4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35" t="s">
        <v>124</v>
      </c>
      <c r="B146" s="3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s="48" customFormat="1">
      <c r="A147" s="52" t="s">
        <v>125</v>
      </c>
      <c r="B147" s="5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36" t="s">
        <v>126</v>
      </c>
      <c r="B148" s="3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>
      <c r="A149" s="36" t="s">
        <v>245</v>
      </c>
      <c r="B149" s="3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hidden="1">
      <c r="A150" s="36" t="s">
        <v>127</v>
      </c>
      <c r="B150" s="3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36" t="s">
        <v>310</v>
      </c>
      <c r="B151" s="3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s="51" customFormat="1">
      <c r="A152" s="52" t="s">
        <v>131</v>
      </c>
      <c r="B152" s="52"/>
      <c r="C152" s="112">
        <f>SUM(C148:C151)</f>
        <v>0</v>
      </c>
      <c r="D152" s="112">
        <f t="shared" ref="D152:O152" si="18">SUM(D148:D151)</f>
        <v>0</v>
      </c>
      <c r="E152" s="112">
        <f t="shared" si="18"/>
        <v>0</v>
      </c>
      <c r="F152" s="112">
        <f t="shared" si="18"/>
        <v>0</v>
      </c>
      <c r="G152" s="112">
        <f t="shared" si="18"/>
        <v>0</v>
      </c>
      <c r="H152" s="112">
        <f t="shared" si="18"/>
        <v>0</v>
      </c>
      <c r="I152" s="112">
        <f t="shared" si="18"/>
        <v>0</v>
      </c>
      <c r="J152" s="112">
        <f t="shared" si="18"/>
        <v>0</v>
      </c>
      <c r="K152" s="112">
        <f t="shared" si="18"/>
        <v>0</v>
      </c>
      <c r="L152" s="112">
        <f t="shared" si="18"/>
        <v>0</v>
      </c>
      <c r="M152" s="112">
        <f t="shared" si="18"/>
        <v>0</v>
      </c>
      <c r="N152" s="112">
        <f t="shared" si="18"/>
        <v>0</v>
      </c>
      <c r="O152" s="112">
        <f t="shared" si="18"/>
        <v>0</v>
      </c>
    </row>
    <row r="153" spans="1:15">
      <c r="A153" s="35" t="s">
        <v>246</v>
      </c>
      <c r="B153" s="3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51" customFormat="1">
      <c r="A154" s="49" t="s">
        <v>247</v>
      </c>
      <c r="B154" s="49"/>
      <c r="C154" s="112">
        <f>SUM(C153,C152,C146)</f>
        <v>0</v>
      </c>
      <c r="D154" s="112">
        <f t="shared" ref="D154:N154" si="19">SUM(D153,D152,D146)</f>
        <v>0</v>
      </c>
      <c r="E154" s="112">
        <f t="shared" si="19"/>
        <v>0</v>
      </c>
      <c r="F154" s="112">
        <f t="shared" si="19"/>
        <v>0</v>
      </c>
      <c r="G154" s="112">
        <f t="shared" si="19"/>
        <v>0</v>
      </c>
      <c r="H154" s="112">
        <f t="shared" si="19"/>
        <v>0</v>
      </c>
      <c r="I154" s="112">
        <f t="shared" si="19"/>
        <v>0</v>
      </c>
      <c r="J154" s="112">
        <f t="shared" si="19"/>
        <v>0</v>
      </c>
      <c r="K154" s="112">
        <f t="shared" si="19"/>
        <v>0</v>
      </c>
      <c r="L154" s="112">
        <f t="shared" si="19"/>
        <v>0</v>
      </c>
      <c r="M154" s="112">
        <f t="shared" si="19"/>
        <v>0</v>
      </c>
      <c r="N154" s="112">
        <f t="shared" si="19"/>
        <v>0</v>
      </c>
      <c r="O154" s="112">
        <f>SUM(O153,O152,O146)</f>
        <v>0</v>
      </c>
    </row>
    <row r="155" spans="1:15" hidden="1">
      <c r="A155" s="37" t="s">
        <v>132</v>
      </c>
      <c r="B155" s="37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37" t="s">
        <v>133</v>
      </c>
      <c r="B156" s="37"/>
      <c r="C156" s="116">
        <v>0</v>
      </c>
      <c r="D156" s="116">
        <v>0</v>
      </c>
      <c r="E156" s="116">
        <v>0</v>
      </c>
      <c r="F156" s="116">
        <v>0</v>
      </c>
      <c r="G156" s="116">
        <v>300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300</v>
      </c>
      <c r="O156" s="116">
        <f>SUM(C156:N156)</f>
        <v>600</v>
      </c>
    </row>
    <row r="157" spans="1:15">
      <c r="A157" s="37" t="s">
        <v>134</v>
      </c>
      <c r="B157" s="37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s="51" customFormat="1">
      <c r="A158" s="46" t="s">
        <v>135</v>
      </c>
      <c r="B158" s="46"/>
      <c r="C158" s="112">
        <f t="shared" ref="C158:O158" si="20">SUM(C155:C157,C154,C144)</f>
        <v>0</v>
      </c>
      <c r="D158" s="112">
        <f t="shared" si="20"/>
        <v>0</v>
      </c>
      <c r="E158" s="112">
        <f t="shared" si="20"/>
        <v>0</v>
      </c>
      <c r="F158" s="112">
        <f t="shared" si="20"/>
        <v>0</v>
      </c>
      <c r="G158" s="112">
        <f t="shared" si="20"/>
        <v>300</v>
      </c>
      <c r="H158" s="112">
        <f t="shared" si="20"/>
        <v>0</v>
      </c>
      <c r="I158" s="112">
        <f t="shared" si="20"/>
        <v>0</v>
      </c>
      <c r="J158" s="112">
        <f t="shared" si="20"/>
        <v>0</v>
      </c>
      <c r="K158" s="112">
        <f t="shared" si="20"/>
        <v>5000</v>
      </c>
      <c r="L158" s="112">
        <f t="shared" si="20"/>
        <v>5000</v>
      </c>
      <c r="M158" s="112">
        <f t="shared" si="20"/>
        <v>5000</v>
      </c>
      <c r="N158" s="112">
        <f t="shared" si="20"/>
        <v>5300</v>
      </c>
      <c r="O158" s="112">
        <f t="shared" si="20"/>
        <v>20600</v>
      </c>
    </row>
    <row r="159" spans="1:15">
      <c r="A159" s="23" t="s">
        <v>136</v>
      </c>
      <c r="B159" s="23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23" t="s">
        <v>137</v>
      </c>
      <c r="B160" s="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23" t="s">
        <v>138</v>
      </c>
      <c r="B161" s="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23" t="s">
        <v>139</v>
      </c>
      <c r="B162" s="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23" t="s">
        <v>140</v>
      </c>
      <c r="B163" s="23"/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f>SUM(C163:N163)</f>
        <v>0</v>
      </c>
    </row>
    <row r="164" spans="1:15" hidden="1">
      <c r="A164" s="23" t="s">
        <v>141</v>
      </c>
      <c r="B164" s="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23" t="s">
        <v>311</v>
      </c>
      <c r="B165" s="23"/>
      <c r="C165" s="116"/>
      <c r="D165" s="116"/>
      <c r="E165" s="116"/>
      <c r="F165" s="116"/>
      <c r="G165" s="116"/>
      <c r="H165" s="116"/>
      <c r="I165" s="126"/>
      <c r="J165" s="116"/>
      <c r="K165" s="116"/>
      <c r="L165" s="116"/>
      <c r="M165" s="116"/>
      <c r="N165" s="116"/>
      <c r="O165" s="117"/>
    </row>
    <row r="166" spans="1:15" hidden="1">
      <c r="A166" s="23" t="s">
        <v>143</v>
      </c>
      <c r="B166" s="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39" customFormat="1">
      <c r="A167" s="27" t="s">
        <v>144</v>
      </c>
      <c r="B167" s="27"/>
      <c r="C167" s="127">
        <f t="shared" ref="C167:O167" si="21">SUM(C122:C128,C158,C159:C166)</f>
        <v>0</v>
      </c>
      <c r="D167" s="127">
        <f t="shared" si="21"/>
        <v>0</v>
      </c>
      <c r="E167" s="127">
        <f t="shared" si="21"/>
        <v>0</v>
      </c>
      <c r="F167" s="127">
        <f t="shared" si="21"/>
        <v>0</v>
      </c>
      <c r="G167" s="127">
        <f t="shared" si="21"/>
        <v>300</v>
      </c>
      <c r="H167" s="127">
        <f t="shared" si="21"/>
        <v>0</v>
      </c>
      <c r="I167" s="127">
        <f t="shared" si="21"/>
        <v>0</v>
      </c>
      <c r="J167" s="127">
        <f t="shared" si="21"/>
        <v>0</v>
      </c>
      <c r="K167" s="127">
        <f t="shared" si="21"/>
        <v>5000</v>
      </c>
      <c r="L167" s="127">
        <f t="shared" si="21"/>
        <v>5000</v>
      </c>
      <c r="M167" s="127">
        <f t="shared" si="21"/>
        <v>5000</v>
      </c>
      <c r="N167" s="127">
        <f t="shared" si="21"/>
        <v>5300</v>
      </c>
      <c r="O167" s="127">
        <f t="shared" si="21"/>
        <v>20600</v>
      </c>
    </row>
    <row r="168" spans="1:15" s="39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f>SUM(C173:N173)</f>
        <v>0</v>
      </c>
    </row>
    <row r="174" spans="1:15">
      <c r="A174" s="23" t="s">
        <v>250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151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251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 hidden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48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>SUM(C179:N179)</f>
        <v>0</v>
      </c>
    </row>
    <row r="180" spans="1:15">
      <c r="A180" s="31" t="s">
        <v>155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156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157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158</v>
      </c>
      <c r="B183" s="3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>
      <c r="A184" s="31" t="s">
        <v>159</v>
      </c>
      <c r="B184" s="31"/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f>SUM(C184:N184)</f>
        <v>0</v>
      </c>
    </row>
    <row r="185" spans="1:15" s="51" customFormat="1">
      <c r="A185" s="53" t="s">
        <v>160</v>
      </c>
      <c r="B185" s="53"/>
      <c r="C185" s="112">
        <f>SUM(C179:C184)</f>
        <v>0</v>
      </c>
      <c r="D185" s="112">
        <f t="shared" ref="D185:O185" si="22">SUM(D179:D184)</f>
        <v>0</v>
      </c>
      <c r="E185" s="112">
        <f t="shared" si="22"/>
        <v>0</v>
      </c>
      <c r="F185" s="112">
        <f t="shared" si="22"/>
        <v>0</v>
      </c>
      <c r="G185" s="112">
        <f t="shared" si="22"/>
        <v>0</v>
      </c>
      <c r="H185" s="112">
        <f t="shared" si="22"/>
        <v>0</v>
      </c>
      <c r="I185" s="112">
        <f t="shared" si="22"/>
        <v>0</v>
      </c>
      <c r="J185" s="112">
        <f t="shared" si="22"/>
        <v>0</v>
      </c>
      <c r="K185" s="112">
        <f t="shared" si="22"/>
        <v>0</v>
      </c>
      <c r="L185" s="112">
        <f t="shared" si="22"/>
        <v>0</v>
      </c>
      <c r="M185" s="112">
        <f t="shared" si="22"/>
        <v>0</v>
      </c>
      <c r="N185" s="112">
        <f t="shared" si="22"/>
        <v>0</v>
      </c>
      <c r="O185" s="112">
        <f t="shared" si="22"/>
        <v>0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>
      <c r="A187" s="23" t="s">
        <v>162</v>
      </c>
      <c r="B187" s="23"/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>SUM(C187:N187)</f>
        <v>0</v>
      </c>
    </row>
    <row r="188" spans="1:15" ht="15" customHeight="1">
      <c r="A188" s="23" t="s">
        <v>163</v>
      </c>
      <c r="B188" s="412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0">
        <f>SUM(C188:N189)</f>
        <v>0</v>
      </c>
    </row>
    <row r="189" spans="1:15" ht="36" customHeight="1">
      <c r="A189" s="23" t="s">
        <v>164</v>
      </c>
      <c r="B189" s="413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39" customFormat="1">
      <c r="A190" s="27" t="s">
        <v>165</v>
      </c>
      <c r="B190" s="27"/>
      <c r="C190" s="127">
        <f t="shared" ref="C190:O190" si="23">SUM(C170:C177,C185,C186:C189)</f>
        <v>0</v>
      </c>
      <c r="D190" s="127">
        <f t="shared" si="23"/>
        <v>0</v>
      </c>
      <c r="E190" s="127">
        <f t="shared" si="23"/>
        <v>0</v>
      </c>
      <c r="F190" s="127">
        <f t="shared" si="23"/>
        <v>0</v>
      </c>
      <c r="G190" s="127">
        <f t="shared" si="23"/>
        <v>0</v>
      </c>
      <c r="H190" s="127">
        <f t="shared" si="23"/>
        <v>0</v>
      </c>
      <c r="I190" s="127">
        <f t="shared" si="23"/>
        <v>0</v>
      </c>
      <c r="J190" s="127">
        <f t="shared" si="23"/>
        <v>0</v>
      </c>
      <c r="K190" s="127">
        <f t="shared" si="23"/>
        <v>0</v>
      </c>
      <c r="L190" s="127">
        <f t="shared" si="23"/>
        <v>0</v>
      </c>
      <c r="M190" s="127">
        <f t="shared" si="23"/>
        <v>0</v>
      </c>
      <c r="N190" s="127">
        <f t="shared" si="23"/>
        <v>0</v>
      </c>
      <c r="O190" s="127">
        <f t="shared" si="23"/>
        <v>0</v>
      </c>
    </row>
    <row r="191" spans="1:15" s="39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>
      <c r="A194" s="23" t="s">
        <v>168</v>
      </c>
      <c r="B194" s="23"/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f>SUM(C194:N194)</f>
        <v>0</v>
      </c>
    </row>
    <row r="195" spans="1:15">
      <c r="A195" s="23" t="s">
        <v>169</v>
      </c>
      <c r="B195" s="23"/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f>SUM(C195:N195)</f>
        <v>0</v>
      </c>
    </row>
    <row r="196" spans="1:15">
      <c r="A196" s="23" t="s">
        <v>170</v>
      </c>
      <c r="B196" s="23"/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>SUM(C196:N196)</f>
        <v>0</v>
      </c>
    </row>
    <row r="197" spans="1:15">
      <c r="A197" s="23" t="s">
        <v>171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 s="39" customFormat="1">
      <c r="A198" s="27" t="s">
        <v>172</v>
      </c>
      <c r="B198" s="27"/>
      <c r="C198" s="127">
        <f>SUM(C193:C197)</f>
        <v>0</v>
      </c>
      <c r="D198" s="127">
        <f t="shared" ref="D198:N198" si="24">SUM(D193:D197)</f>
        <v>0</v>
      </c>
      <c r="E198" s="127">
        <f t="shared" si="24"/>
        <v>0</v>
      </c>
      <c r="F198" s="127">
        <f t="shared" si="24"/>
        <v>0</v>
      </c>
      <c r="G198" s="127">
        <f t="shared" si="24"/>
        <v>0</v>
      </c>
      <c r="H198" s="127">
        <f t="shared" si="24"/>
        <v>0</v>
      </c>
      <c r="I198" s="127">
        <f t="shared" si="24"/>
        <v>0</v>
      </c>
      <c r="J198" s="127">
        <f t="shared" si="24"/>
        <v>0</v>
      </c>
      <c r="K198" s="127">
        <f t="shared" si="24"/>
        <v>0</v>
      </c>
      <c r="L198" s="127">
        <f t="shared" si="24"/>
        <v>0</v>
      </c>
      <c r="M198" s="127">
        <f t="shared" si="24"/>
        <v>0</v>
      </c>
      <c r="N198" s="127">
        <f t="shared" si="24"/>
        <v>0</v>
      </c>
      <c r="O198" s="127">
        <f>SUM(O193:O197)</f>
        <v>0</v>
      </c>
    </row>
    <row r="199" spans="1:15" s="39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48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f>SUM(C202:N202)</f>
        <v>0</v>
      </c>
    </row>
    <row r="203" spans="1:15">
      <c r="A203" s="31" t="s">
        <v>176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177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178</v>
      </c>
      <c r="B205" s="31"/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f>SUM(C205:N205)</f>
        <v>0</v>
      </c>
    </row>
    <row r="206" spans="1:15">
      <c r="A206" s="31" t="s">
        <v>179</v>
      </c>
      <c r="B206" s="31"/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f>SUM(C206:N206)</f>
        <v>0</v>
      </c>
    </row>
    <row r="207" spans="1:15" s="51" customFormat="1">
      <c r="A207" s="53" t="s">
        <v>180</v>
      </c>
      <c r="B207" s="53"/>
      <c r="C207" s="112">
        <f>SUM(C202:C206)</f>
        <v>0</v>
      </c>
      <c r="D207" s="112">
        <f t="shared" ref="D207:O207" si="25">SUM(D202:D206)</f>
        <v>0</v>
      </c>
      <c r="E207" s="112">
        <f t="shared" si="25"/>
        <v>0</v>
      </c>
      <c r="F207" s="112">
        <f t="shared" si="25"/>
        <v>0</v>
      </c>
      <c r="G207" s="112">
        <f t="shared" si="25"/>
        <v>0</v>
      </c>
      <c r="H207" s="112">
        <f t="shared" si="25"/>
        <v>0</v>
      </c>
      <c r="I207" s="112">
        <f t="shared" si="25"/>
        <v>0</v>
      </c>
      <c r="J207" s="112">
        <f t="shared" si="25"/>
        <v>0</v>
      </c>
      <c r="K207" s="112">
        <f t="shared" si="25"/>
        <v>0</v>
      </c>
      <c r="L207" s="112">
        <f t="shared" si="25"/>
        <v>0</v>
      </c>
      <c r="M207" s="112">
        <f t="shared" si="25"/>
        <v>0</v>
      </c>
      <c r="N207" s="112">
        <f t="shared" si="25"/>
        <v>0</v>
      </c>
      <c r="O207" s="112">
        <f t="shared" si="25"/>
        <v>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>SUM(C210:N210)</f>
        <v>0</v>
      </c>
    </row>
    <row r="211" spans="1:15">
      <c r="A211" s="23" t="s">
        <v>184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 hidden="1">
      <c r="A212" s="23" t="s">
        <v>185</v>
      </c>
      <c r="B212" s="23"/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/>
    </row>
    <row r="213" spans="1:15" hidden="1">
      <c r="A213" s="23" t="s">
        <v>186</v>
      </c>
      <c r="B213" s="23"/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/>
    </row>
    <row r="214" spans="1:15">
      <c r="A214" s="23" t="s">
        <v>187</v>
      </c>
      <c r="B214" s="23"/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>SUM(C214:N214)</f>
        <v>0</v>
      </c>
    </row>
    <row r="215" spans="1:15" s="48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31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hidden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31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s="48" customFormat="1">
      <c r="A219" s="53" t="s">
        <v>192</v>
      </c>
      <c r="B219" s="53"/>
      <c r="C219" s="112">
        <f t="shared" ref="C219:N219" si="26">SUM(C215:C217)</f>
        <v>0</v>
      </c>
      <c r="D219" s="112">
        <f t="shared" si="26"/>
        <v>0</v>
      </c>
      <c r="E219" s="112">
        <f t="shared" si="26"/>
        <v>0</v>
      </c>
      <c r="F219" s="112">
        <f t="shared" si="26"/>
        <v>0</v>
      </c>
      <c r="G219" s="112">
        <f t="shared" si="26"/>
        <v>0</v>
      </c>
      <c r="H219" s="112">
        <f t="shared" si="26"/>
        <v>0</v>
      </c>
      <c r="I219" s="112">
        <f t="shared" si="26"/>
        <v>0</v>
      </c>
      <c r="J219" s="112">
        <f t="shared" si="26"/>
        <v>0</v>
      </c>
      <c r="K219" s="112">
        <f t="shared" si="26"/>
        <v>0</v>
      </c>
      <c r="L219" s="112">
        <f t="shared" si="26"/>
        <v>0</v>
      </c>
      <c r="M219" s="112">
        <f t="shared" si="26"/>
        <v>0</v>
      </c>
      <c r="N219" s="112">
        <f t="shared" si="26"/>
        <v>0</v>
      </c>
      <c r="O219" s="112">
        <f>SUM(O216:O218)</f>
        <v>0</v>
      </c>
    </row>
    <row r="220" spans="1:15" s="39" customFormat="1">
      <c r="A220" s="27" t="s">
        <v>193</v>
      </c>
      <c r="B220" s="27"/>
      <c r="C220" s="127">
        <f t="shared" ref="C220:N220" si="27">SUM(C219,C208:C214,C207)</f>
        <v>0</v>
      </c>
      <c r="D220" s="127">
        <f t="shared" si="27"/>
        <v>0</v>
      </c>
      <c r="E220" s="127">
        <f t="shared" si="27"/>
        <v>0</v>
      </c>
      <c r="F220" s="127">
        <f t="shared" si="27"/>
        <v>0</v>
      </c>
      <c r="G220" s="127">
        <f t="shared" si="27"/>
        <v>0</v>
      </c>
      <c r="H220" s="127">
        <f t="shared" si="27"/>
        <v>0</v>
      </c>
      <c r="I220" s="127">
        <f t="shared" si="27"/>
        <v>0</v>
      </c>
      <c r="J220" s="127">
        <f t="shared" si="27"/>
        <v>0</v>
      </c>
      <c r="K220" s="127">
        <f t="shared" si="27"/>
        <v>0</v>
      </c>
      <c r="L220" s="127">
        <f t="shared" si="27"/>
        <v>0</v>
      </c>
      <c r="M220" s="127">
        <f t="shared" si="27"/>
        <v>0</v>
      </c>
      <c r="N220" s="127">
        <f t="shared" si="27"/>
        <v>0</v>
      </c>
      <c r="O220" s="127">
        <f>SUM(O219,O208:O214,O207)</f>
        <v>0</v>
      </c>
    </row>
    <row r="221" spans="1:15" s="39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48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>
      <c r="A228" s="61" t="s">
        <v>907</v>
      </c>
      <c r="B228" s="61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>
      <c r="A229" s="61" t="s">
        <v>317</v>
      </c>
      <c r="B229" s="61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>
      <c r="A230" s="61" t="s">
        <v>321</v>
      </c>
      <c r="B230" s="61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>
      <c r="A231" s="260" t="s">
        <v>935</v>
      </c>
      <c r="B231" s="61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>
        <f t="shared" ref="O231:O232" si="28">SUM(C231:N231)</f>
        <v>0</v>
      </c>
    </row>
    <row r="232" spans="1:15">
      <c r="A232" s="260" t="s">
        <v>936</v>
      </c>
      <c r="B232" s="61"/>
      <c r="C232" s="116">
        <v>2615</v>
      </c>
      <c r="D232" s="116">
        <v>2615</v>
      </c>
      <c r="E232" s="116">
        <v>2615</v>
      </c>
      <c r="F232" s="116">
        <v>2615</v>
      </c>
      <c r="G232" s="116">
        <v>2615</v>
      </c>
      <c r="H232" s="116">
        <v>2615</v>
      </c>
      <c r="I232" s="116">
        <v>3925</v>
      </c>
      <c r="J232" s="116">
        <v>2615</v>
      </c>
      <c r="K232" s="116">
        <v>2615</v>
      </c>
      <c r="L232" s="116">
        <v>2615</v>
      </c>
      <c r="M232" s="116">
        <v>2615</v>
      </c>
      <c r="N232" s="116">
        <v>3925</v>
      </c>
      <c r="O232" s="116">
        <f t="shared" si="28"/>
        <v>34000</v>
      </c>
    </row>
    <row r="233" spans="1:15">
      <c r="A233" s="61" t="s">
        <v>325</v>
      </c>
      <c r="B233" s="61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>
      <c r="A234" s="61" t="s">
        <v>908</v>
      </c>
      <c r="B234" s="61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6">
        <f>SUM(C234:N234)</f>
        <v>0</v>
      </c>
    </row>
    <row r="235" spans="1:15">
      <c r="A235" s="61" t="s">
        <v>327</v>
      </c>
      <c r="B235" s="61"/>
      <c r="C235" s="116"/>
      <c r="D235" s="116"/>
      <c r="E235" s="116"/>
      <c r="F235" s="116"/>
      <c r="G235" s="116"/>
      <c r="H235" s="117"/>
      <c r="I235" s="117"/>
      <c r="J235" s="117"/>
      <c r="K235" s="116"/>
      <c r="L235" s="116"/>
      <c r="M235" s="116"/>
      <c r="N235" s="116"/>
      <c r="O235" s="116"/>
    </row>
    <row r="236" spans="1:15">
      <c r="A236" s="61" t="s">
        <v>328</v>
      </c>
      <c r="B236" s="61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>
      <c r="A237" s="61" t="s">
        <v>909</v>
      </c>
      <c r="B237" s="61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1:15">
      <c r="A238" s="61" t="s">
        <v>331</v>
      </c>
      <c r="B238" s="61"/>
      <c r="C238" s="116"/>
      <c r="D238" s="116"/>
      <c r="E238" s="116"/>
      <c r="F238" s="116"/>
      <c r="G238" s="116"/>
      <c r="H238" s="117"/>
      <c r="I238" s="117"/>
      <c r="J238" s="117"/>
      <c r="K238" s="116"/>
      <c r="L238" s="116"/>
      <c r="M238" s="116"/>
      <c r="N238" s="116"/>
      <c r="O238" s="116"/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</row>
    <row r="240" spans="1:15" s="51" customFormat="1">
      <c r="A240" s="53" t="s">
        <v>216</v>
      </c>
      <c r="B240" s="53"/>
      <c r="C240" s="112">
        <f>SUM(C224:C239)</f>
        <v>2615</v>
      </c>
      <c r="D240" s="112">
        <f t="shared" ref="D240:N240" si="29">SUM(D224:D239)</f>
        <v>2615</v>
      </c>
      <c r="E240" s="112">
        <f t="shared" si="29"/>
        <v>2615</v>
      </c>
      <c r="F240" s="112">
        <f t="shared" si="29"/>
        <v>2615</v>
      </c>
      <c r="G240" s="112">
        <f t="shared" si="29"/>
        <v>2615</v>
      </c>
      <c r="H240" s="112">
        <f t="shared" si="29"/>
        <v>2615</v>
      </c>
      <c r="I240" s="112">
        <f t="shared" si="29"/>
        <v>3925</v>
      </c>
      <c r="J240" s="112">
        <f t="shared" si="29"/>
        <v>2615</v>
      </c>
      <c r="K240" s="112">
        <f t="shared" si="29"/>
        <v>2615</v>
      </c>
      <c r="L240" s="112">
        <f t="shared" si="29"/>
        <v>2615</v>
      </c>
      <c r="M240" s="112">
        <f t="shared" si="29"/>
        <v>2615</v>
      </c>
      <c r="N240" s="112">
        <f t="shared" si="29"/>
        <v>3925</v>
      </c>
      <c r="O240" s="112">
        <f>SUM(O224:O239)</f>
        <v>34000</v>
      </c>
    </row>
    <row r="241" spans="1:17">
      <c r="A241" s="23" t="s">
        <v>217</v>
      </c>
      <c r="B241" s="23"/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f>SUM(C241:N241)</f>
        <v>0</v>
      </c>
    </row>
    <row r="242" spans="1:17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ref="O242:O244" si="30">SUM(C242:N242)</f>
        <v>0</v>
      </c>
    </row>
    <row r="243" spans="1:17">
      <c r="A243" s="23" t="s">
        <v>219</v>
      </c>
      <c r="B243" s="23" t="s">
        <v>930</v>
      </c>
      <c r="C243" s="117">
        <v>538</v>
      </c>
      <c r="D243" s="117">
        <v>538</v>
      </c>
      <c r="E243" s="117">
        <v>538</v>
      </c>
      <c r="F243" s="117">
        <v>538</v>
      </c>
      <c r="G243" s="117">
        <v>538</v>
      </c>
      <c r="H243" s="117">
        <v>538</v>
      </c>
      <c r="I243" s="117">
        <v>538</v>
      </c>
      <c r="J243" s="117">
        <v>538</v>
      </c>
      <c r="K243" s="117">
        <v>538</v>
      </c>
      <c r="L243" s="117">
        <v>538</v>
      </c>
      <c r="M243" s="117">
        <v>538</v>
      </c>
      <c r="N243" s="117">
        <v>538</v>
      </c>
      <c r="O243" s="116">
        <f t="shared" si="30"/>
        <v>6456</v>
      </c>
    </row>
    <row r="244" spans="1:17">
      <c r="A244" s="23" t="s">
        <v>911</v>
      </c>
      <c r="B244" s="23" t="s">
        <v>930</v>
      </c>
      <c r="C244" s="117">
        <v>86.66</v>
      </c>
      <c r="D244" s="117">
        <v>86.66</v>
      </c>
      <c r="E244" s="117">
        <v>86.66</v>
      </c>
      <c r="F244" s="117">
        <v>86.66</v>
      </c>
      <c r="G244" s="117">
        <v>86.66</v>
      </c>
      <c r="H244" s="117">
        <v>86.66</v>
      </c>
      <c r="I244" s="117">
        <v>86.66</v>
      </c>
      <c r="J244" s="117">
        <v>86.66</v>
      </c>
      <c r="K244" s="117">
        <v>86.66</v>
      </c>
      <c r="L244" s="117">
        <v>86.66</v>
      </c>
      <c r="M244" s="117">
        <v>86.66</v>
      </c>
      <c r="N244" s="117">
        <v>86.66</v>
      </c>
      <c r="O244" s="117">
        <f t="shared" si="30"/>
        <v>1039.9199999999998</v>
      </c>
      <c r="P244" s="117">
        <v>66.66</v>
      </c>
      <c r="Q244" s="117">
        <v>66.66</v>
      </c>
    </row>
    <row r="245" spans="1:17" s="39" customFormat="1">
      <c r="A245" s="27" t="s">
        <v>222</v>
      </c>
      <c r="B245" s="27"/>
      <c r="C245" s="127">
        <f>SUM(C240:C244)</f>
        <v>3239.66</v>
      </c>
      <c r="D245" s="127">
        <f t="shared" ref="D245:N245" si="31">SUM(D240:D244)</f>
        <v>3239.66</v>
      </c>
      <c r="E245" s="127">
        <f t="shared" si="31"/>
        <v>3239.66</v>
      </c>
      <c r="F245" s="127">
        <f t="shared" si="31"/>
        <v>3239.66</v>
      </c>
      <c r="G245" s="127">
        <f t="shared" si="31"/>
        <v>3239.66</v>
      </c>
      <c r="H245" s="127">
        <f t="shared" si="31"/>
        <v>3239.66</v>
      </c>
      <c r="I245" s="127">
        <f t="shared" si="31"/>
        <v>4549.66</v>
      </c>
      <c r="J245" s="127">
        <f t="shared" si="31"/>
        <v>3239.66</v>
      </c>
      <c r="K245" s="127">
        <f t="shared" si="31"/>
        <v>3239.66</v>
      </c>
      <c r="L245" s="127">
        <f t="shared" si="31"/>
        <v>3239.66</v>
      </c>
      <c r="M245" s="127">
        <f t="shared" si="31"/>
        <v>3239.66</v>
      </c>
      <c r="N245" s="127">
        <f t="shared" si="31"/>
        <v>4549.66</v>
      </c>
      <c r="O245" s="127">
        <f>SUM(O240:O244)</f>
        <v>41495.919999999998</v>
      </c>
    </row>
    <row r="246" spans="1:17" s="39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7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7">
      <c r="A248" s="40" t="s">
        <v>224</v>
      </c>
      <c r="B248" s="76"/>
      <c r="C248" s="116">
        <v>50</v>
      </c>
      <c r="D248" s="116">
        <v>50</v>
      </c>
      <c r="E248" s="116">
        <v>100</v>
      </c>
      <c r="F248" s="116">
        <v>100</v>
      </c>
      <c r="G248" s="116">
        <v>350</v>
      </c>
      <c r="H248" s="116">
        <v>50</v>
      </c>
      <c r="I248" s="116">
        <v>200</v>
      </c>
      <c r="J248" s="116">
        <v>50</v>
      </c>
      <c r="K248" s="116">
        <v>50</v>
      </c>
      <c r="L248" s="116">
        <v>500</v>
      </c>
      <c r="M248" s="116">
        <v>100</v>
      </c>
      <c r="N248" s="116">
        <v>50</v>
      </c>
      <c r="O248" s="117">
        <f>SUM(C248:N248)</f>
        <v>1650</v>
      </c>
    </row>
    <row r="249" spans="1:17" hidden="1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7" s="39" customFormat="1">
      <c r="A250" s="27" t="s">
        <v>226</v>
      </c>
      <c r="B250" s="27"/>
      <c r="C250" s="127">
        <f>SUM(C248:C249)</f>
        <v>50</v>
      </c>
      <c r="D250" s="127">
        <f t="shared" ref="D250:O250" si="32">SUM(D248:D249)</f>
        <v>50</v>
      </c>
      <c r="E250" s="127">
        <f t="shared" si="32"/>
        <v>100</v>
      </c>
      <c r="F250" s="127">
        <f t="shared" si="32"/>
        <v>100</v>
      </c>
      <c r="G250" s="127">
        <f t="shared" si="32"/>
        <v>350</v>
      </c>
      <c r="H250" s="127">
        <f t="shared" si="32"/>
        <v>50</v>
      </c>
      <c r="I250" s="127">
        <f t="shared" si="32"/>
        <v>200</v>
      </c>
      <c r="J250" s="127">
        <f t="shared" si="32"/>
        <v>50</v>
      </c>
      <c r="K250" s="127">
        <f t="shared" si="32"/>
        <v>50</v>
      </c>
      <c r="L250" s="127">
        <f t="shared" si="32"/>
        <v>500</v>
      </c>
      <c r="M250" s="127">
        <f t="shared" si="32"/>
        <v>100</v>
      </c>
      <c r="N250" s="127">
        <f t="shared" si="32"/>
        <v>50</v>
      </c>
      <c r="O250" s="127">
        <f t="shared" si="32"/>
        <v>1650</v>
      </c>
    </row>
    <row r="251" spans="1:17" s="39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7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7">
      <c r="A253" s="23" t="s">
        <v>228</v>
      </c>
      <c r="B253" s="23"/>
      <c r="C253" s="175">
        <f>75-50</f>
        <v>25</v>
      </c>
      <c r="D253" s="175">
        <f>75-50</f>
        <v>25</v>
      </c>
      <c r="E253" s="175">
        <f>225-50</f>
        <v>175</v>
      </c>
      <c r="F253" s="175">
        <f>225-50</f>
        <v>175</v>
      </c>
      <c r="G253" s="175">
        <v>50</v>
      </c>
      <c r="H253" s="175">
        <v>0</v>
      </c>
      <c r="I253" s="175">
        <f>300-50</f>
        <v>250</v>
      </c>
      <c r="J253" s="175">
        <f>75-50</f>
        <v>25</v>
      </c>
      <c r="K253" s="175">
        <f>300-50</f>
        <v>250</v>
      </c>
      <c r="L253" s="175">
        <f>150-50</f>
        <v>100</v>
      </c>
      <c r="M253" s="175">
        <f>150-50</f>
        <v>100</v>
      </c>
      <c r="N253" s="175">
        <v>25</v>
      </c>
      <c r="O253" s="175">
        <f t="shared" ref="O253:O256" si="33">SUM(C253:N253)</f>
        <v>1200</v>
      </c>
    </row>
    <row r="254" spans="1:17" ht="15" hidden="1" customHeight="1">
      <c r="A254" s="23" t="s">
        <v>229</v>
      </c>
      <c r="B254" s="23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</row>
    <row r="255" spans="1:17">
      <c r="A255" s="23" t="s">
        <v>230</v>
      </c>
      <c r="B255" s="23"/>
      <c r="C255" s="175">
        <v>20</v>
      </c>
      <c r="D255" s="175">
        <v>20</v>
      </c>
      <c r="E255" s="175">
        <v>20</v>
      </c>
      <c r="F255" s="175">
        <v>20</v>
      </c>
      <c r="G255" s="175">
        <v>20</v>
      </c>
      <c r="H255" s="175">
        <v>0</v>
      </c>
      <c r="I255" s="175">
        <v>40</v>
      </c>
      <c r="J255" s="175">
        <v>20</v>
      </c>
      <c r="K255" s="175">
        <v>40</v>
      </c>
      <c r="L255" s="175">
        <v>20</v>
      </c>
      <c r="M255" s="175">
        <v>20</v>
      </c>
      <c r="N255" s="175">
        <v>20</v>
      </c>
      <c r="O255" s="175">
        <f t="shared" si="33"/>
        <v>260</v>
      </c>
    </row>
    <row r="256" spans="1:17">
      <c r="A256" s="23" t="s">
        <v>231</v>
      </c>
      <c r="B256" s="23"/>
      <c r="C256" s="195">
        <v>15</v>
      </c>
      <c r="D256" s="195">
        <v>15</v>
      </c>
      <c r="E256" s="195">
        <v>15</v>
      </c>
      <c r="F256" s="195">
        <v>15</v>
      </c>
      <c r="G256" s="195">
        <v>15</v>
      </c>
      <c r="H256" s="195">
        <v>15</v>
      </c>
      <c r="I256" s="195">
        <v>15</v>
      </c>
      <c r="J256" s="195">
        <v>15</v>
      </c>
      <c r="K256" s="195">
        <v>15</v>
      </c>
      <c r="L256" s="195">
        <v>15</v>
      </c>
      <c r="M256" s="195">
        <v>15</v>
      </c>
      <c r="N256" s="195">
        <v>15</v>
      </c>
      <c r="O256" s="175">
        <f t="shared" si="33"/>
        <v>180</v>
      </c>
    </row>
    <row r="257" spans="1:15" s="39" customFormat="1">
      <c r="A257" s="27" t="s">
        <v>236</v>
      </c>
      <c r="B257" s="27"/>
      <c r="C257" s="127">
        <f>SUM(C253:C256)</f>
        <v>60</v>
      </c>
      <c r="D257" s="127">
        <f t="shared" ref="D257:O257" si="34">SUM(D253:D256)</f>
        <v>60</v>
      </c>
      <c r="E257" s="127">
        <f t="shared" si="34"/>
        <v>210</v>
      </c>
      <c r="F257" s="127">
        <f t="shared" si="34"/>
        <v>210</v>
      </c>
      <c r="G257" s="127">
        <f t="shared" si="34"/>
        <v>85</v>
      </c>
      <c r="H257" s="127">
        <f t="shared" si="34"/>
        <v>15</v>
      </c>
      <c r="I257" s="127">
        <f t="shared" si="34"/>
        <v>305</v>
      </c>
      <c r="J257" s="127">
        <f t="shared" si="34"/>
        <v>60</v>
      </c>
      <c r="K257" s="127">
        <f t="shared" si="34"/>
        <v>305</v>
      </c>
      <c r="L257" s="127">
        <f t="shared" si="34"/>
        <v>135</v>
      </c>
      <c r="M257" s="127">
        <f t="shared" si="34"/>
        <v>135</v>
      </c>
      <c r="N257" s="127">
        <f t="shared" si="34"/>
        <v>60</v>
      </c>
      <c r="O257" s="127">
        <f t="shared" si="34"/>
        <v>1640</v>
      </c>
    </row>
    <row r="258" spans="1:15" hidden="1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hidden="1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hidden="1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39" customFormat="1" ht="18.75">
      <c r="A261" s="55" t="s">
        <v>237</v>
      </c>
      <c r="B261" s="55"/>
      <c r="C261" s="149">
        <f t="shared" ref="C261:O261" si="35">SUM(C258:C260,C257,C250,C245,C220,C198,C190,C167,C119,C111)</f>
        <v>3349.66</v>
      </c>
      <c r="D261" s="149">
        <f t="shared" si="35"/>
        <v>3349.66</v>
      </c>
      <c r="E261" s="149">
        <f t="shared" si="35"/>
        <v>3549.66</v>
      </c>
      <c r="F261" s="149">
        <f t="shared" si="35"/>
        <v>3549.66</v>
      </c>
      <c r="G261" s="149">
        <f t="shared" si="35"/>
        <v>3974.66</v>
      </c>
      <c r="H261" s="149">
        <f t="shared" si="35"/>
        <v>3304.66</v>
      </c>
      <c r="I261" s="149">
        <f t="shared" si="35"/>
        <v>5054.66</v>
      </c>
      <c r="J261" s="149">
        <f t="shared" si="35"/>
        <v>3349.66</v>
      </c>
      <c r="K261" s="149">
        <f t="shared" si="35"/>
        <v>8594.66</v>
      </c>
      <c r="L261" s="149">
        <f t="shared" si="35"/>
        <v>8874.66</v>
      </c>
      <c r="M261" s="149">
        <f t="shared" si="35"/>
        <v>8474.66</v>
      </c>
      <c r="N261" s="149">
        <f t="shared" si="35"/>
        <v>9959.66</v>
      </c>
      <c r="O261" s="149">
        <f t="shared" si="35"/>
        <v>65385.919999999998</v>
      </c>
    </row>
    <row r="262" spans="1:15"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</row>
    <row r="263" spans="1:15"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213" t="s">
        <v>937</v>
      </c>
      <c r="O263" s="150">
        <f>O261-O103</f>
        <v>65385.919999999998</v>
      </c>
    </row>
    <row r="264" spans="1:15"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</row>
    <row r="265" spans="1:15">
      <c r="N265" s="169"/>
      <c r="O265" s="144"/>
    </row>
    <row r="266" spans="1:15">
      <c r="O266" s="144"/>
    </row>
    <row r="267" spans="1:15">
      <c r="O267" s="144"/>
    </row>
    <row r="268" spans="1:15">
      <c r="N268" s="169"/>
      <c r="O268" s="144"/>
    </row>
    <row r="269" spans="1:15">
      <c r="O269" s="144"/>
    </row>
    <row r="270" spans="1:15"/>
    <row r="271" spans="1:15"/>
  </sheetData>
  <mergeCells count="14">
    <mergeCell ref="N188:N189"/>
    <mergeCell ref="O188:O189"/>
    <mergeCell ref="H188:H189"/>
    <mergeCell ref="I188:I189"/>
    <mergeCell ref="J188:J189"/>
    <mergeCell ref="K188:K189"/>
    <mergeCell ref="L188:L189"/>
    <mergeCell ref="M188:M189"/>
    <mergeCell ref="G188:G189"/>
    <mergeCell ref="B188:B189"/>
    <mergeCell ref="C188:C189"/>
    <mergeCell ref="D188:D189"/>
    <mergeCell ref="E188:E189"/>
    <mergeCell ref="F188:F189"/>
  </mergeCells>
  <pageMargins left="0.7" right="0.7" top="0.75" bottom="0.75" header="0.3" footer="0.3"/>
  <pageSetup paperSize="5" scale="65" fitToHeight="0"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271"/>
  <sheetViews>
    <sheetView topLeftCell="A2" zoomScale="75" zoomScaleNormal="150" zoomScalePageLayoutView="150" workbookViewId="0">
      <pane ySplit="3" topLeftCell="A243" activePane="bottomLeft" state="frozen"/>
      <selection activeCell="A2" sqref="A2"/>
      <selection pane="bottomLeft" activeCell="O243" sqref="O243"/>
    </sheetView>
  </sheetViews>
  <sheetFormatPr defaultColWidth="0" defaultRowHeight="15" customHeight="1" zeroHeight="1"/>
  <cols>
    <col min="1" max="1" width="58.42578125" style="14" bestFit="1" customWidth="1"/>
    <col min="2" max="2" width="26.85546875" style="14" customWidth="1"/>
    <col min="3" max="10" width="11" style="14" bestFit="1" customWidth="1"/>
    <col min="11" max="13" width="12.140625" style="14" bestFit="1" customWidth="1"/>
    <col min="14" max="14" width="12.28515625" style="14" customWidth="1"/>
    <col min="15" max="15" width="22.7109375" style="14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915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6" t="s">
        <v>895</v>
      </c>
      <c r="C4" s="199">
        <v>43119</v>
      </c>
      <c r="D4" s="199">
        <v>43150</v>
      </c>
      <c r="E4" s="199">
        <v>43178</v>
      </c>
      <c r="F4" s="199">
        <v>43209</v>
      </c>
      <c r="G4" s="199">
        <v>43239</v>
      </c>
      <c r="H4" s="199">
        <v>43270</v>
      </c>
      <c r="I4" s="199">
        <v>43300</v>
      </c>
      <c r="J4" s="199">
        <v>43331</v>
      </c>
      <c r="K4" s="199">
        <v>43362</v>
      </c>
      <c r="L4" s="199">
        <v>43392</v>
      </c>
      <c r="M4" s="199">
        <v>43423</v>
      </c>
      <c r="N4" s="200">
        <v>43453</v>
      </c>
      <c r="O4" s="17" t="s">
        <v>916</v>
      </c>
    </row>
    <row r="5" spans="1:15" s="58" customFormat="1" ht="18.75">
      <c r="A5" s="56" t="s">
        <v>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>
      <c r="A6" s="27" t="s">
        <v>272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2" t="s">
        <v>6</v>
      </c>
      <c r="B7" s="2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idden="1">
      <c r="A8" s="22" t="s">
        <v>7</v>
      </c>
      <c r="B8" s="2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>
      <c r="A9" s="21" t="s">
        <v>8</v>
      </c>
      <c r="B9" s="2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idden="1">
      <c r="A10" s="32" t="s">
        <v>9</v>
      </c>
      <c r="B10" s="2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>
      <c r="A11" s="256" t="s">
        <v>897</v>
      </c>
      <c r="B11" s="244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>
        <f>SUM(C11:N11)</f>
        <v>0</v>
      </c>
    </row>
    <row r="12" spans="1:15" s="26" customFormat="1">
      <c r="A12" s="21" t="s">
        <v>274</v>
      </c>
      <c r="B12" s="2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1:15" s="39" customFormat="1">
      <c r="A13" s="27" t="s">
        <v>13</v>
      </c>
      <c r="B13" s="27"/>
      <c r="C13" s="127">
        <f>SUM(C7:C11)</f>
        <v>0</v>
      </c>
      <c r="D13" s="127">
        <f t="shared" ref="D13:N13" si="0">SUM(D7:D11)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>SUM(O11)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2" t="s">
        <v>276</v>
      </c>
      <c r="B16" s="2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idden="1">
      <c r="A17" s="29" t="s">
        <v>278</v>
      </c>
      <c r="B17" s="29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idden="1">
      <c r="A18" s="22" t="s">
        <v>279</v>
      </c>
      <c r="B18" s="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idden="1">
      <c r="A19" s="22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2" t="s">
        <v>282</v>
      </c>
      <c r="B20" s="22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idden="1">
      <c r="A21" s="23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idden="1">
      <c r="A22" s="23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idden="1">
      <c r="A23" s="23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2" t="s">
        <v>286</v>
      </c>
      <c r="B24" s="22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1">SUM(D16:D24)</f>
        <v>0</v>
      </c>
      <c r="E25" s="127">
        <f t="shared" si="1"/>
        <v>0</v>
      </c>
      <c r="F25" s="127">
        <f t="shared" si="1"/>
        <v>0</v>
      </c>
      <c r="G25" s="127">
        <f t="shared" si="1"/>
        <v>0</v>
      </c>
      <c r="H25" s="127">
        <f t="shared" si="1"/>
        <v>0</v>
      </c>
      <c r="I25" s="127">
        <f t="shared" si="1"/>
        <v>0</v>
      </c>
      <c r="J25" s="127">
        <f t="shared" si="1"/>
        <v>0</v>
      </c>
      <c r="K25" s="127">
        <f t="shared" si="1"/>
        <v>0</v>
      </c>
      <c r="L25" s="127">
        <f t="shared" si="1"/>
        <v>0</v>
      </c>
      <c r="M25" s="127">
        <f t="shared" si="1"/>
        <v>0</v>
      </c>
      <c r="N25" s="127">
        <f t="shared" si="1"/>
        <v>0</v>
      </c>
      <c r="O25" s="127">
        <f t="shared" si="1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259" t="s">
        <v>933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934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2">SUM(D32:D35)</f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112">
        <f t="shared" si="2"/>
        <v>0</v>
      </c>
      <c r="I36" s="112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12">
        <f t="shared" si="2"/>
        <v>0</v>
      </c>
      <c r="O36" s="112">
        <f t="shared" si="2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3">SUM(D37,D36)</f>
        <v>0</v>
      </c>
      <c r="E39" s="112">
        <f t="shared" si="3"/>
        <v>0</v>
      </c>
      <c r="F39" s="112">
        <f t="shared" si="3"/>
        <v>0</v>
      </c>
      <c r="G39" s="112">
        <f t="shared" si="3"/>
        <v>0</v>
      </c>
      <c r="H39" s="112">
        <f t="shared" si="3"/>
        <v>0</v>
      </c>
      <c r="I39" s="112">
        <f t="shared" si="3"/>
        <v>0</v>
      </c>
      <c r="J39" s="112">
        <f t="shared" si="3"/>
        <v>0</v>
      </c>
      <c r="K39" s="112">
        <f t="shared" si="3"/>
        <v>0</v>
      </c>
      <c r="L39" s="112">
        <f t="shared" si="3"/>
        <v>0</v>
      </c>
      <c r="M39" s="112">
        <f t="shared" si="3"/>
        <v>0</v>
      </c>
      <c r="N39" s="112">
        <f t="shared" si="3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4">SUM(D28:D29,D39,D40:D41)</f>
        <v>0</v>
      </c>
      <c r="E42" s="127">
        <f t="shared" si="4"/>
        <v>0</v>
      </c>
      <c r="F42" s="127">
        <f t="shared" si="4"/>
        <v>0</v>
      </c>
      <c r="G42" s="127">
        <f t="shared" si="4"/>
        <v>0</v>
      </c>
      <c r="H42" s="127">
        <f t="shared" si="4"/>
        <v>0</v>
      </c>
      <c r="I42" s="127">
        <f t="shared" si="4"/>
        <v>0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127">
        <f t="shared" si="4"/>
        <v>0</v>
      </c>
      <c r="N42" s="127">
        <f t="shared" si="4"/>
        <v>0</v>
      </c>
      <c r="O42" s="127">
        <f t="shared" si="4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/>
      <c r="D47" s="116"/>
      <c r="E47" s="144"/>
      <c r="F47" s="116"/>
      <c r="G47" s="116"/>
      <c r="H47" s="144"/>
      <c r="I47" s="116"/>
      <c r="J47" s="116"/>
      <c r="K47" s="145"/>
      <c r="L47" s="116"/>
      <c r="M47" s="116"/>
      <c r="N47" s="116"/>
      <c r="O47" s="116"/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39" customFormat="1">
      <c r="A49" s="27" t="s">
        <v>43</v>
      </c>
      <c r="B49" s="27"/>
      <c r="C49" s="127">
        <f t="shared" ref="C49:O49" si="5">SUM(C45:C48)</f>
        <v>0</v>
      </c>
      <c r="D49" s="127">
        <f t="shared" si="5"/>
        <v>0</v>
      </c>
      <c r="E49" s="127">
        <f t="shared" si="5"/>
        <v>0</v>
      </c>
      <c r="F49" s="127">
        <f t="shared" si="5"/>
        <v>0</v>
      </c>
      <c r="G49" s="127">
        <f t="shared" si="5"/>
        <v>0</v>
      </c>
      <c r="H49" s="127">
        <f t="shared" si="5"/>
        <v>0</v>
      </c>
      <c r="I49" s="127">
        <f t="shared" si="5"/>
        <v>0</v>
      </c>
      <c r="J49" s="127">
        <f t="shared" si="5"/>
        <v>0</v>
      </c>
      <c r="K49" s="127">
        <f t="shared" si="5"/>
        <v>0</v>
      </c>
      <c r="L49" s="127">
        <f t="shared" si="5"/>
        <v>0</v>
      </c>
      <c r="M49" s="127">
        <f t="shared" si="5"/>
        <v>0</v>
      </c>
      <c r="N49" s="127">
        <f t="shared" si="5"/>
        <v>0</v>
      </c>
      <c r="O49" s="127">
        <f t="shared" si="5"/>
        <v>0</v>
      </c>
    </row>
    <row r="50" spans="1:15" ht="8.1" hidden="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idden="1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idden="1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idden="1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39" customFormat="1" hidden="1">
      <c r="A54" s="27" t="s">
        <v>47</v>
      </c>
      <c r="B54" s="27"/>
      <c r="C54" s="127">
        <f>SUM(C52:C53)</f>
        <v>0</v>
      </c>
      <c r="D54" s="127">
        <f t="shared" ref="D54:O54" si="6">SUM(D52:D53)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127">
        <f t="shared" si="6"/>
        <v>0</v>
      </c>
      <c r="I54" s="127">
        <f t="shared" si="6"/>
        <v>0</v>
      </c>
      <c r="J54" s="127">
        <f t="shared" si="6"/>
        <v>0</v>
      </c>
      <c r="K54" s="127">
        <f t="shared" si="6"/>
        <v>0</v>
      </c>
      <c r="L54" s="127">
        <f t="shared" si="6"/>
        <v>0</v>
      </c>
      <c r="M54" s="127">
        <f t="shared" si="6"/>
        <v>0</v>
      </c>
      <c r="N54" s="127">
        <f t="shared" si="6"/>
        <v>0</v>
      </c>
      <c r="O54" s="127">
        <f t="shared" si="6"/>
        <v>0</v>
      </c>
    </row>
    <row r="55" spans="1:15" ht="8.1" hidden="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idden="1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idden="1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idden="1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idden="1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idden="1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idden="1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39" customFormat="1" hidden="1">
      <c r="A62" s="27" t="s">
        <v>54</v>
      </c>
      <c r="B62" s="27"/>
      <c r="C62" s="127">
        <f>SUM(C57:C61)</f>
        <v>0</v>
      </c>
      <c r="D62" s="127">
        <f t="shared" ref="D62:O62" si="7">SUM(D57:D61)</f>
        <v>0</v>
      </c>
      <c r="E62" s="127">
        <f t="shared" si="7"/>
        <v>0</v>
      </c>
      <c r="F62" s="127">
        <f t="shared" si="7"/>
        <v>0</v>
      </c>
      <c r="G62" s="127">
        <f t="shared" si="7"/>
        <v>0</v>
      </c>
      <c r="H62" s="127">
        <f t="shared" si="7"/>
        <v>0</v>
      </c>
      <c r="I62" s="127">
        <f t="shared" si="7"/>
        <v>0</v>
      </c>
      <c r="J62" s="127">
        <f t="shared" si="7"/>
        <v>0</v>
      </c>
      <c r="K62" s="127">
        <f t="shared" si="7"/>
        <v>0</v>
      </c>
      <c r="L62" s="127">
        <f t="shared" si="7"/>
        <v>0</v>
      </c>
      <c r="M62" s="127">
        <f t="shared" si="7"/>
        <v>0</v>
      </c>
      <c r="N62" s="127">
        <f t="shared" si="7"/>
        <v>0</v>
      </c>
      <c r="O62" s="127">
        <f t="shared" si="7"/>
        <v>0</v>
      </c>
    </row>
    <row r="63" spans="1:15" ht="8.1" hidden="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idden="1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idden="1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idden="1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idden="1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idden="1">
      <c r="A68" s="27" t="s">
        <v>59</v>
      </c>
      <c r="B68" s="27"/>
      <c r="C68" s="127">
        <f>SUM(C65:C67)</f>
        <v>0</v>
      </c>
      <c r="D68" s="127">
        <f t="shared" ref="D68:O68" si="8">SUM(D65:D67)</f>
        <v>0</v>
      </c>
      <c r="E68" s="127">
        <f t="shared" si="8"/>
        <v>0</v>
      </c>
      <c r="F68" s="127">
        <f t="shared" si="8"/>
        <v>0</v>
      </c>
      <c r="G68" s="127">
        <f t="shared" si="8"/>
        <v>0</v>
      </c>
      <c r="H68" s="127">
        <f t="shared" si="8"/>
        <v>0</v>
      </c>
      <c r="I68" s="127">
        <f t="shared" si="8"/>
        <v>0</v>
      </c>
      <c r="J68" s="127">
        <f t="shared" si="8"/>
        <v>0</v>
      </c>
      <c r="K68" s="127">
        <f t="shared" si="8"/>
        <v>0</v>
      </c>
      <c r="L68" s="127">
        <f t="shared" si="8"/>
        <v>0</v>
      </c>
      <c r="M68" s="127">
        <f t="shared" si="8"/>
        <v>0</v>
      </c>
      <c r="N68" s="127">
        <f t="shared" si="8"/>
        <v>0</v>
      </c>
      <c r="O68" s="127">
        <f t="shared" si="8"/>
        <v>0</v>
      </c>
    </row>
    <row r="69" spans="1:15" ht="8.1" hidden="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39" customFormat="1" hidden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idden="1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idden="1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idden="1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idden="1">
      <c r="A74" s="23" t="s">
        <v>64</v>
      </c>
      <c r="B74" s="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s="39" customFormat="1" hidden="1">
      <c r="A75" s="27" t="s">
        <v>65</v>
      </c>
      <c r="B75" s="27"/>
      <c r="C75" s="127">
        <f>SUM(C71:C74)</f>
        <v>0</v>
      </c>
      <c r="D75" s="127">
        <f t="shared" ref="D75:N75" si="9">SUM(D71:D74)</f>
        <v>0</v>
      </c>
      <c r="E75" s="127">
        <f t="shared" si="9"/>
        <v>0</v>
      </c>
      <c r="F75" s="127">
        <f t="shared" si="9"/>
        <v>0</v>
      </c>
      <c r="G75" s="127">
        <f t="shared" si="9"/>
        <v>0</v>
      </c>
      <c r="H75" s="127">
        <f t="shared" si="9"/>
        <v>0</v>
      </c>
      <c r="I75" s="127">
        <f t="shared" si="9"/>
        <v>0</v>
      </c>
      <c r="J75" s="127">
        <f t="shared" si="9"/>
        <v>0</v>
      </c>
      <c r="K75" s="127">
        <f t="shared" si="9"/>
        <v>0</v>
      </c>
      <c r="L75" s="127">
        <f t="shared" si="9"/>
        <v>0</v>
      </c>
      <c r="M75" s="127">
        <f t="shared" si="9"/>
        <v>0</v>
      </c>
      <c r="N75" s="127">
        <f t="shared" si="9"/>
        <v>0</v>
      </c>
      <c r="O75" s="127">
        <f>SUM(O71:O74)</f>
        <v>0</v>
      </c>
    </row>
    <row r="76" spans="1:15" ht="8.1" hidden="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idden="1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 hidden="1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idden="1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idden="1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idden="1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idden="1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idden="1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39" customFormat="1" hidden="1">
      <c r="A84" s="27" t="s">
        <v>73</v>
      </c>
      <c r="B84" s="27"/>
      <c r="C84" s="127">
        <f>SUM(C78:C83)</f>
        <v>0</v>
      </c>
      <c r="D84" s="127">
        <f t="shared" ref="D84:O84" si="10">SUM(D78:D83)</f>
        <v>0</v>
      </c>
      <c r="E84" s="127">
        <f t="shared" si="10"/>
        <v>0</v>
      </c>
      <c r="F84" s="127">
        <f t="shared" si="10"/>
        <v>0</v>
      </c>
      <c r="G84" s="127">
        <f t="shared" si="10"/>
        <v>0</v>
      </c>
      <c r="H84" s="127">
        <f t="shared" si="10"/>
        <v>0</v>
      </c>
      <c r="I84" s="127">
        <f t="shared" si="10"/>
        <v>0</v>
      </c>
      <c r="J84" s="127">
        <f t="shared" si="10"/>
        <v>0</v>
      </c>
      <c r="K84" s="127">
        <f t="shared" si="10"/>
        <v>0</v>
      </c>
      <c r="L84" s="127">
        <f t="shared" si="10"/>
        <v>0</v>
      </c>
      <c r="M84" s="127">
        <f t="shared" si="10"/>
        <v>0</v>
      </c>
      <c r="N84" s="127">
        <f t="shared" si="10"/>
        <v>0</v>
      </c>
      <c r="O84" s="127">
        <f t="shared" si="10"/>
        <v>0</v>
      </c>
    </row>
    <row r="85" spans="1:15" hidden="1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39" customFormat="1" hidden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idden="1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idden="1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39" customFormat="1" hidden="1">
      <c r="A89" s="27" t="s">
        <v>78</v>
      </c>
      <c r="B89" s="27"/>
      <c r="C89" s="127">
        <f>SUM(C87:C88)</f>
        <v>0</v>
      </c>
      <c r="D89" s="127">
        <f t="shared" ref="D89:O89" si="11">SUM(D87:D88)</f>
        <v>0</v>
      </c>
      <c r="E89" s="127">
        <f t="shared" si="11"/>
        <v>0</v>
      </c>
      <c r="F89" s="127">
        <f t="shared" si="11"/>
        <v>0</v>
      </c>
      <c r="G89" s="127">
        <f t="shared" si="11"/>
        <v>0</v>
      </c>
      <c r="H89" s="127">
        <f t="shared" si="11"/>
        <v>0</v>
      </c>
      <c r="I89" s="127">
        <f t="shared" si="11"/>
        <v>0</v>
      </c>
      <c r="J89" s="127">
        <f t="shared" si="11"/>
        <v>0</v>
      </c>
      <c r="K89" s="127">
        <f t="shared" si="11"/>
        <v>0</v>
      </c>
      <c r="L89" s="127">
        <f t="shared" si="11"/>
        <v>0</v>
      </c>
      <c r="M89" s="127">
        <f t="shared" si="11"/>
        <v>0</v>
      </c>
      <c r="N89" s="127">
        <f t="shared" si="11"/>
        <v>0</v>
      </c>
      <c r="O89" s="127">
        <f t="shared" si="11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249" t="s">
        <v>297</v>
      </c>
      <c r="B95" s="249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>
      <c r="A96" s="23" t="s">
        <v>82</v>
      </c>
      <c r="B96" s="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23" t="s">
        <v>298</v>
      </c>
      <c r="B97" s="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23" t="s">
        <v>299</v>
      </c>
      <c r="B98" s="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>
      <c r="A99" s="23" t="s">
        <v>899</v>
      </c>
      <c r="B99" s="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idden="1">
      <c r="A100" s="23" t="s">
        <v>302</v>
      </c>
      <c r="B100" s="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s="39" customFormat="1">
      <c r="A101" s="27" t="s">
        <v>85</v>
      </c>
      <c r="B101" s="27"/>
      <c r="C101" s="127">
        <f t="shared" ref="C101:O101" si="12">SUM(C92:C100)</f>
        <v>0</v>
      </c>
      <c r="D101" s="127">
        <f t="shared" si="12"/>
        <v>0</v>
      </c>
      <c r="E101" s="127">
        <f t="shared" si="12"/>
        <v>0</v>
      </c>
      <c r="F101" s="127">
        <f t="shared" si="12"/>
        <v>0</v>
      </c>
      <c r="G101" s="127">
        <f t="shared" si="12"/>
        <v>0</v>
      </c>
      <c r="H101" s="127">
        <f t="shared" si="12"/>
        <v>0</v>
      </c>
      <c r="I101" s="127">
        <f t="shared" si="12"/>
        <v>0</v>
      </c>
      <c r="J101" s="127">
        <f t="shared" si="12"/>
        <v>0</v>
      </c>
      <c r="K101" s="127">
        <f t="shared" si="12"/>
        <v>0</v>
      </c>
      <c r="L101" s="127">
        <f t="shared" si="12"/>
        <v>0</v>
      </c>
      <c r="M101" s="127">
        <f t="shared" si="12"/>
        <v>0</v>
      </c>
      <c r="N101" s="127">
        <f t="shared" si="12"/>
        <v>0</v>
      </c>
      <c r="O101" s="127">
        <f t="shared" si="12"/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60" customFormat="1" ht="18.75">
      <c r="A103" s="56" t="s">
        <v>87</v>
      </c>
      <c r="B103" s="56"/>
      <c r="C103" s="146">
        <f t="shared" ref="C103:O103" si="13">SUM(C102,C101,C89,C85,C84,C75,C68,C62,C54,C49,C42,C25,C13)</f>
        <v>0</v>
      </c>
      <c r="D103" s="146">
        <f t="shared" si="13"/>
        <v>0</v>
      </c>
      <c r="E103" s="146">
        <f t="shared" si="13"/>
        <v>0</v>
      </c>
      <c r="F103" s="146">
        <f t="shared" si="13"/>
        <v>0</v>
      </c>
      <c r="G103" s="146">
        <f t="shared" si="13"/>
        <v>0</v>
      </c>
      <c r="H103" s="146">
        <f t="shared" si="13"/>
        <v>0</v>
      </c>
      <c r="I103" s="146">
        <f t="shared" si="13"/>
        <v>0</v>
      </c>
      <c r="J103" s="146">
        <f t="shared" si="13"/>
        <v>0</v>
      </c>
      <c r="K103" s="146">
        <f t="shared" si="13"/>
        <v>0</v>
      </c>
      <c r="L103" s="146">
        <f t="shared" si="13"/>
        <v>0</v>
      </c>
      <c r="M103" s="146">
        <f t="shared" si="13"/>
        <v>0</v>
      </c>
      <c r="N103" s="146">
        <f t="shared" si="13"/>
        <v>0</v>
      </c>
      <c r="O103" s="146">
        <f t="shared" si="13"/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39" customFormat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39" customFormat="1">
      <c r="A111" s="27" t="s">
        <v>94</v>
      </c>
      <c r="B111" s="27"/>
      <c r="C111" s="127">
        <f>SUM(C107:C110)</f>
        <v>0</v>
      </c>
      <c r="D111" s="127">
        <f t="shared" ref="D111:O111" si="14">SUM(D107:D110)</f>
        <v>0</v>
      </c>
      <c r="E111" s="127">
        <f t="shared" si="14"/>
        <v>0</v>
      </c>
      <c r="F111" s="127">
        <f t="shared" si="14"/>
        <v>0</v>
      </c>
      <c r="G111" s="127">
        <f t="shared" si="14"/>
        <v>0</v>
      </c>
      <c r="H111" s="127">
        <f t="shared" si="14"/>
        <v>0</v>
      </c>
      <c r="I111" s="127">
        <f t="shared" si="14"/>
        <v>0</v>
      </c>
      <c r="J111" s="127">
        <f t="shared" si="14"/>
        <v>0</v>
      </c>
      <c r="K111" s="127">
        <f t="shared" si="14"/>
        <v>0</v>
      </c>
      <c r="L111" s="127">
        <f t="shared" si="14"/>
        <v>0</v>
      </c>
      <c r="M111" s="127">
        <f t="shared" si="14"/>
        <v>0</v>
      </c>
      <c r="N111" s="127">
        <f t="shared" si="14"/>
        <v>0</v>
      </c>
      <c r="O111" s="127">
        <f t="shared" si="14"/>
        <v>0</v>
      </c>
    </row>
    <row r="112" spans="1:15" s="39" customFormat="1" ht="6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39" customFormat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39" customFormat="1">
      <c r="A119" s="27" t="s">
        <v>101</v>
      </c>
      <c r="B119" s="27"/>
      <c r="C119" s="127">
        <f>SUM(C114:C118)</f>
        <v>0</v>
      </c>
      <c r="D119" s="127">
        <f t="shared" ref="D119:O119" si="15">SUM(D114:D118)</f>
        <v>0</v>
      </c>
      <c r="E119" s="127">
        <f t="shared" si="15"/>
        <v>0</v>
      </c>
      <c r="F119" s="127">
        <f t="shared" si="15"/>
        <v>0</v>
      </c>
      <c r="G119" s="127">
        <f t="shared" si="15"/>
        <v>0</v>
      </c>
      <c r="H119" s="127">
        <f t="shared" si="15"/>
        <v>0</v>
      </c>
      <c r="I119" s="127">
        <f t="shared" si="15"/>
        <v>0</v>
      </c>
      <c r="J119" s="127">
        <f t="shared" si="15"/>
        <v>0</v>
      </c>
      <c r="K119" s="127">
        <f t="shared" si="15"/>
        <v>0</v>
      </c>
      <c r="L119" s="127">
        <f t="shared" si="15"/>
        <v>0</v>
      </c>
      <c r="M119" s="127">
        <f t="shared" si="15"/>
        <v>0</v>
      </c>
      <c r="N119" s="127">
        <f t="shared" si="15"/>
        <v>0</v>
      </c>
      <c r="O119" s="127">
        <f t="shared" si="15"/>
        <v>0</v>
      </c>
    </row>
    <row r="120" spans="1:15" s="39" customFormat="1" ht="6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27" t="s">
        <v>102</v>
      </c>
      <c r="B121" s="27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22" t="s">
        <v>103</v>
      </c>
      <c r="B122" s="22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22" t="s">
        <v>104</v>
      </c>
      <c r="B123" s="22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22" t="s">
        <v>105</v>
      </c>
      <c r="B124" s="22"/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/>
    </row>
    <row r="125" spans="1:15">
      <c r="A125" s="22" t="s">
        <v>106</v>
      </c>
      <c r="B125" s="22"/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f>SUM(C125:N125)</f>
        <v>0</v>
      </c>
    </row>
    <row r="126" spans="1:15">
      <c r="A126" s="22" t="s">
        <v>107</v>
      </c>
      <c r="B126" s="22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idden="1">
      <c r="A127" s="22" t="s">
        <v>108</v>
      </c>
      <c r="B127" s="22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22" t="s">
        <v>109</v>
      </c>
      <c r="B128" s="22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s="48" customFormat="1">
      <c r="A129" s="46" t="s">
        <v>110</v>
      </c>
      <c r="B129" s="46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s="48" customFormat="1">
      <c r="A130" s="49" t="s">
        <v>111</v>
      </c>
      <c r="B130" s="4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>
      <c r="A131" s="34" t="s">
        <v>900</v>
      </c>
      <c r="B131" s="34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>
      <c r="A132" s="34" t="s">
        <v>112</v>
      </c>
      <c r="B132" s="34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>
        <v>2500</v>
      </c>
      <c r="L133" s="116">
        <v>2500</v>
      </c>
      <c r="M133" s="116">
        <v>2500</v>
      </c>
      <c r="N133" s="116">
        <v>2500</v>
      </c>
      <c r="O133" s="116">
        <f t="shared" ref="O133:O134" si="16">SUM(C133:N133)</f>
        <v>10000</v>
      </c>
    </row>
    <row r="134" spans="1:15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>
        <v>2500</v>
      </c>
      <c r="L134" s="116">
        <v>2500</v>
      </c>
      <c r="M134" s="116">
        <v>2500</v>
      </c>
      <c r="N134" s="116">
        <v>2500</v>
      </c>
      <c r="O134" s="116">
        <f t="shared" si="16"/>
        <v>10000</v>
      </c>
    </row>
    <row r="135" spans="1:15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>
      <c r="A136" s="34" t="s">
        <v>116</v>
      </c>
      <c r="B136" s="34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s="51" customFormat="1">
      <c r="A144" s="49" t="s">
        <v>244</v>
      </c>
      <c r="B144" s="49"/>
      <c r="C144" s="112">
        <f t="shared" ref="C144:O144" si="17">SUM(C131:C134)</f>
        <v>0</v>
      </c>
      <c r="D144" s="112">
        <f t="shared" si="17"/>
        <v>0</v>
      </c>
      <c r="E144" s="112">
        <f t="shared" si="17"/>
        <v>0</v>
      </c>
      <c r="F144" s="112">
        <f t="shared" si="17"/>
        <v>0</v>
      </c>
      <c r="G144" s="112">
        <f t="shared" si="17"/>
        <v>0</v>
      </c>
      <c r="H144" s="112">
        <f t="shared" si="17"/>
        <v>0</v>
      </c>
      <c r="I144" s="112">
        <f t="shared" si="17"/>
        <v>0</v>
      </c>
      <c r="J144" s="112">
        <f t="shared" si="17"/>
        <v>0</v>
      </c>
      <c r="K144" s="112">
        <f t="shared" si="17"/>
        <v>5000</v>
      </c>
      <c r="L144" s="112">
        <f t="shared" si="17"/>
        <v>5000</v>
      </c>
      <c r="M144" s="112">
        <f t="shared" si="17"/>
        <v>5000</v>
      </c>
      <c r="N144" s="112">
        <f t="shared" si="17"/>
        <v>5000</v>
      </c>
      <c r="O144" s="112">
        <f t="shared" si="17"/>
        <v>20000</v>
      </c>
    </row>
    <row r="145" spans="1:15" s="48" customFormat="1">
      <c r="A145" s="49" t="s">
        <v>122</v>
      </c>
      <c r="B145" s="4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35" t="s">
        <v>124</v>
      </c>
      <c r="B146" s="3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s="48" customFormat="1">
      <c r="A147" s="52" t="s">
        <v>125</v>
      </c>
      <c r="B147" s="5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36" t="s">
        <v>126</v>
      </c>
      <c r="B148" s="3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>
      <c r="A149" s="36" t="s">
        <v>245</v>
      </c>
      <c r="B149" s="3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hidden="1">
      <c r="A150" s="36" t="s">
        <v>127</v>
      </c>
      <c r="B150" s="3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36" t="s">
        <v>310</v>
      </c>
      <c r="B151" s="3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s="51" customFormat="1">
      <c r="A152" s="52" t="s">
        <v>131</v>
      </c>
      <c r="B152" s="52"/>
      <c r="C152" s="112">
        <f>SUM(C148:C151)</f>
        <v>0</v>
      </c>
      <c r="D152" s="112">
        <f t="shared" ref="D152:O152" si="18">SUM(D148:D151)</f>
        <v>0</v>
      </c>
      <c r="E152" s="112">
        <f t="shared" si="18"/>
        <v>0</v>
      </c>
      <c r="F152" s="112">
        <f t="shared" si="18"/>
        <v>0</v>
      </c>
      <c r="G152" s="112">
        <f t="shared" si="18"/>
        <v>0</v>
      </c>
      <c r="H152" s="112">
        <f t="shared" si="18"/>
        <v>0</v>
      </c>
      <c r="I152" s="112">
        <f t="shared" si="18"/>
        <v>0</v>
      </c>
      <c r="J152" s="112">
        <f t="shared" si="18"/>
        <v>0</v>
      </c>
      <c r="K152" s="112">
        <f t="shared" si="18"/>
        <v>0</v>
      </c>
      <c r="L152" s="112">
        <f t="shared" si="18"/>
        <v>0</v>
      </c>
      <c r="M152" s="112">
        <f t="shared" si="18"/>
        <v>0</v>
      </c>
      <c r="N152" s="112">
        <f t="shared" si="18"/>
        <v>0</v>
      </c>
      <c r="O152" s="112">
        <f t="shared" si="18"/>
        <v>0</v>
      </c>
    </row>
    <row r="153" spans="1:15">
      <c r="A153" s="35" t="s">
        <v>246</v>
      </c>
      <c r="B153" s="3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51" customFormat="1">
      <c r="A154" s="49" t="s">
        <v>247</v>
      </c>
      <c r="B154" s="49"/>
      <c r="C154" s="112">
        <f>SUM(C153,C152,C146)</f>
        <v>0</v>
      </c>
      <c r="D154" s="112">
        <f t="shared" ref="D154:N154" si="19">SUM(D153,D152,D146)</f>
        <v>0</v>
      </c>
      <c r="E154" s="112">
        <f t="shared" si="19"/>
        <v>0</v>
      </c>
      <c r="F154" s="112">
        <f t="shared" si="19"/>
        <v>0</v>
      </c>
      <c r="G154" s="112">
        <f t="shared" si="19"/>
        <v>0</v>
      </c>
      <c r="H154" s="112">
        <f t="shared" si="19"/>
        <v>0</v>
      </c>
      <c r="I154" s="112">
        <f t="shared" si="19"/>
        <v>0</v>
      </c>
      <c r="J154" s="112">
        <f t="shared" si="19"/>
        <v>0</v>
      </c>
      <c r="K154" s="112">
        <f t="shared" si="19"/>
        <v>0</v>
      </c>
      <c r="L154" s="112">
        <f t="shared" si="19"/>
        <v>0</v>
      </c>
      <c r="M154" s="112">
        <f t="shared" si="19"/>
        <v>0</v>
      </c>
      <c r="N154" s="112">
        <f t="shared" si="19"/>
        <v>0</v>
      </c>
      <c r="O154" s="112">
        <f>SUM(O153,O152,O146)</f>
        <v>0</v>
      </c>
    </row>
    <row r="155" spans="1:15" hidden="1">
      <c r="A155" s="37" t="s">
        <v>132</v>
      </c>
      <c r="B155" s="37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37" t="s">
        <v>133</v>
      </c>
      <c r="B156" s="37"/>
      <c r="C156" s="116">
        <v>0</v>
      </c>
      <c r="D156" s="116">
        <v>0</v>
      </c>
      <c r="E156" s="116">
        <v>0</v>
      </c>
      <c r="F156" s="116">
        <v>0</v>
      </c>
      <c r="G156" s="116">
        <v>300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300</v>
      </c>
      <c r="O156" s="116">
        <f>SUM(C156:N156)</f>
        <v>600</v>
      </c>
    </row>
    <row r="157" spans="1:15">
      <c r="A157" s="37" t="s">
        <v>134</v>
      </c>
      <c r="B157" s="37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s="51" customFormat="1">
      <c r="A158" s="46" t="s">
        <v>135</v>
      </c>
      <c r="B158" s="46"/>
      <c r="C158" s="112">
        <f t="shared" ref="C158:O158" si="20">SUM(C155:C157,C154,C144)</f>
        <v>0</v>
      </c>
      <c r="D158" s="112">
        <f t="shared" si="20"/>
        <v>0</v>
      </c>
      <c r="E158" s="112">
        <f t="shared" si="20"/>
        <v>0</v>
      </c>
      <c r="F158" s="112">
        <f t="shared" si="20"/>
        <v>0</v>
      </c>
      <c r="G158" s="112">
        <f t="shared" si="20"/>
        <v>300</v>
      </c>
      <c r="H158" s="112">
        <f t="shared" si="20"/>
        <v>0</v>
      </c>
      <c r="I158" s="112">
        <f t="shared" si="20"/>
        <v>0</v>
      </c>
      <c r="J158" s="112">
        <f t="shared" si="20"/>
        <v>0</v>
      </c>
      <c r="K158" s="112">
        <f t="shared" si="20"/>
        <v>5000</v>
      </c>
      <c r="L158" s="112">
        <f t="shared" si="20"/>
        <v>5000</v>
      </c>
      <c r="M158" s="112">
        <f t="shared" si="20"/>
        <v>5000</v>
      </c>
      <c r="N158" s="112">
        <f t="shared" si="20"/>
        <v>5300</v>
      </c>
      <c r="O158" s="112">
        <f t="shared" si="20"/>
        <v>20600</v>
      </c>
    </row>
    <row r="159" spans="1:15">
      <c r="A159" s="23" t="s">
        <v>136</v>
      </c>
      <c r="B159" s="23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23" t="s">
        <v>137</v>
      </c>
      <c r="B160" s="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23" t="s">
        <v>138</v>
      </c>
      <c r="B161" s="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23" t="s">
        <v>139</v>
      </c>
      <c r="B162" s="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23" t="s">
        <v>140</v>
      </c>
      <c r="B163" s="23"/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f>SUM(C163:N163)</f>
        <v>0</v>
      </c>
    </row>
    <row r="164" spans="1:15" hidden="1">
      <c r="A164" s="23" t="s">
        <v>141</v>
      </c>
      <c r="B164" s="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23" t="s">
        <v>311</v>
      </c>
      <c r="B165" s="23"/>
      <c r="C165" s="116"/>
      <c r="D165" s="116"/>
      <c r="E165" s="116"/>
      <c r="F165" s="116"/>
      <c r="G165" s="116"/>
      <c r="H165" s="116"/>
      <c r="I165" s="126"/>
      <c r="J165" s="116"/>
      <c r="K165" s="116"/>
      <c r="L165" s="116"/>
      <c r="M165" s="116"/>
      <c r="N165" s="116"/>
      <c r="O165" s="117"/>
    </row>
    <row r="166" spans="1:15" hidden="1">
      <c r="A166" s="23" t="s">
        <v>143</v>
      </c>
      <c r="B166" s="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39" customFormat="1">
      <c r="A167" s="27" t="s">
        <v>144</v>
      </c>
      <c r="B167" s="27"/>
      <c r="C167" s="127">
        <f t="shared" ref="C167:O167" si="21">SUM(C122:C128,C158,C159:C166)</f>
        <v>0</v>
      </c>
      <c r="D167" s="127">
        <f t="shared" si="21"/>
        <v>0</v>
      </c>
      <c r="E167" s="127">
        <f t="shared" si="21"/>
        <v>0</v>
      </c>
      <c r="F167" s="127">
        <f t="shared" si="21"/>
        <v>0</v>
      </c>
      <c r="G167" s="127">
        <f t="shared" si="21"/>
        <v>300</v>
      </c>
      <c r="H167" s="127">
        <f t="shared" si="21"/>
        <v>0</v>
      </c>
      <c r="I167" s="127">
        <f t="shared" si="21"/>
        <v>0</v>
      </c>
      <c r="J167" s="127">
        <f t="shared" si="21"/>
        <v>0</v>
      </c>
      <c r="K167" s="127">
        <f t="shared" si="21"/>
        <v>5000</v>
      </c>
      <c r="L167" s="127">
        <f t="shared" si="21"/>
        <v>5000</v>
      </c>
      <c r="M167" s="127">
        <f t="shared" si="21"/>
        <v>5000</v>
      </c>
      <c r="N167" s="127">
        <f t="shared" si="21"/>
        <v>5300</v>
      </c>
      <c r="O167" s="127">
        <f t="shared" si="21"/>
        <v>20600</v>
      </c>
    </row>
    <row r="168" spans="1:15" s="39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f>SUM(C173:N173)</f>
        <v>0</v>
      </c>
    </row>
    <row r="174" spans="1:15">
      <c r="A174" s="23" t="s">
        <v>250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151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251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 hidden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48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>SUM(C179:N179)</f>
        <v>0</v>
      </c>
    </row>
    <row r="180" spans="1:15">
      <c r="A180" s="31" t="s">
        <v>155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156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157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158</v>
      </c>
      <c r="B183" s="3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>
      <c r="A184" s="31" t="s">
        <v>159</v>
      </c>
      <c r="B184" s="31"/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f>SUM(C184:N184)</f>
        <v>0</v>
      </c>
    </row>
    <row r="185" spans="1:15" s="51" customFormat="1">
      <c r="A185" s="53" t="s">
        <v>160</v>
      </c>
      <c r="B185" s="53"/>
      <c r="C185" s="112">
        <f>SUM(C179:C184)</f>
        <v>0</v>
      </c>
      <c r="D185" s="112">
        <f t="shared" ref="D185:O185" si="22">SUM(D179:D184)</f>
        <v>0</v>
      </c>
      <c r="E185" s="112">
        <f t="shared" si="22"/>
        <v>0</v>
      </c>
      <c r="F185" s="112">
        <f t="shared" si="22"/>
        <v>0</v>
      </c>
      <c r="G185" s="112">
        <f t="shared" si="22"/>
        <v>0</v>
      </c>
      <c r="H185" s="112">
        <f t="shared" si="22"/>
        <v>0</v>
      </c>
      <c r="I185" s="112">
        <f t="shared" si="22"/>
        <v>0</v>
      </c>
      <c r="J185" s="112">
        <f t="shared" si="22"/>
        <v>0</v>
      </c>
      <c r="K185" s="112">
        <f t="shared" si="22"/>
        <v>0</v>
      </c>
      <c r="L185" s="112">
        <f t="shared" si="22"/>
        <v>0</v>
      </c>
      <c r="M185" s="112">
        <f t="shared" si="22"/>
        <v>0</v>
      </c>
      <c r="N185" s="112">
        <f t="shared" si="22"/>
        <v>0</v>
      </c>
      <c r="O185" s="112">
        <f t="shared" si="22"/>
        <v>0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>
      <c r="A187" s="23" t="s">
        <v>162</v>
      </c>
      <c r="B187" s="23"/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>SUM(C187:N187)</f>
        <v>0</v>
      </c>
    </row>
    <row r="188" spans="1:15" ht="15" customHeight="1">
      <c r="A188" s="23" t="s">
        <v>163</v>
      </c>
      <c r="B188" s="412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0">
        <f>SUM(C188:N189)</f>
        <v>0</v>
      </c>
    </row>
    <row r="189" spans="1:15" ht="36" customHeight="1">
      <c r="A189" s="23" t="s">
        <v>164</v>
      </c>
      <c r="B189" s="413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39" customFormat="1">
      <c r="A190" s="27" t="s">
        <v>165</v>
      </c>
      <c r="B190" s="27"/>
      <c r="C190" s="127">
        <f t="shared" ref="C190:O190" si="23">SUM(C170:C177,C185,C186:C189)</f>
        <v>0</v>
      </c>
      <c r="D190" s="127">
        <f t="shared" si="23"/>
        <v>0</v>
      </c>
      <c r="E190" s="127">
        <f t="shared" si="23"/>
        <v>0</v>
      </c>
      <c r="F190" s="127">
        <f t="shared" si="23"/>
        <v>0</v>
      </c>
      <c r="G190" s="127">
        <f t="shared" si="23"/>
        <v>0</v>
      </c>
      <c r="H190" s="127">
        <f t="shared" si="23"/>
        <v>0</v>
      </c>
      <c r="I190" s="127">
        <f t="shared" si="23"/>
        <v>0</v>
      </c>
      <c r="J190" s="127">
        <f t="shared" si="23"/>
        <v>0</v>
      </c>
      <c r="K190" s="127">
        <f t="shared" si="23"/>
        <v>0</v>
      </c>
      <c r="L190" s="127">
        <f t="shared" si="23"/>
        <v>0</v>
      </c>
      <c r="M190" s="127">
        <f t="shared" si="23"/>
        <v>0</v>
      </c>
      <c r="N190" s="127">
        <f t="shared" si="23"/>
        <v>0</v>
      </c>
      <c r="O190" s="127">
        <f t="shared" si="23"/>
        <v>0</v>
      </c>
    </row>
    <row r="191" spans="1:15" s="39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>
      <c r="A194" s="23" t="s">
        <v>168</v>
      </c>
      <c r="B194" s="23"/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f>SUM(C194:N194)</f>
        <v>0</v>
      </c>
    </row>
    <row r="195" spans="1:15">
      <c r="A195" s="23" t="s">
        <v>169</v>
      </c>
      <c r="B195" s="23"/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f>SUM(C195:N195)</f>
        <v>0</v>
      </c>
    </row>
    <row r="196" spans="1:15">
      <c r="A196" s="23" t="s">
        <v>170</v>
      </c>
      <c r="B196" s="23"/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>SUM(C196:N196)</f>
        <v>0</v>
      </c>
    </row>
    <row r="197" spans="1:15">
      <c r="A197" s="23" t="s">
        <v>171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 s="39" customFormat="1">
      <c r="A198" s="27" t="s">
        <v>172</v>
      </c>
      <c r="B198" s="27"/>
      <c r="C198" s="127">
        <f>SUM(C193:C197)</f>
        <v>0</v>
      </c>
      <c r="D198" s="127">
        <f t="shared" ref="D198:N198" si="24">SUM(D193:D197)</f>
        <v>0</v>
      </c>
      <c r="E198" s="127">
        <f t="shared" si="24"/>
        <v>0</v>
      </c>
      <c r="F198" s="127">
        <f t="shared" si="24"/>
        <v>0</v>
      </c>
      <c r="G198" s="127">
        <f t="shared" si="24"/>
        <v>0</v>
      </c>
      <c r="H198" s="127">
        <f t="shared" si="24"/>
        <v>0</v>
      </c>
      <c r="I198" s="127">
        <f t="shared" si="24"/>
        <v>0</v>
      </c>
      <c r="J198" s="127">
        <f t="shared" si="24"/>
        <v>0</v>
      </c>
      <c r="K198" s="127">
        <f t="shared" si="24"/>
        <v>0</v>
      </c>
      <c r="L198" s="127">
        <f t="shared" si="24"/>
        <v>0</v>
      </c>
      <c r="M198" s="127">
        <f t="shared" si="24"/>
        <v>0</v>
      </c>
      <c r="N198" s="127">
        <f t="shared" si="24"/>
        <v>0</v>
      </c>
      <c r="O198" s="127">
        <f>SUM(O193:O197)</f>
        <v>0</v>
      </c>
    </row>
    <row r="199" spans="1:15" s="39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48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f>SUM(C202:N202)</f>
        <v>0</v>
      </c>
    </row>
    <row r="203" spans="1:15">
      <c r="A203" s="31" t="s">
        <v>176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177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178</v>
      </c>
      <c r="B205" s="31"/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f>SUM(C205:N205)</f>
        <v>0</v>
      </c>
    </row>
    <row r="206" spans="1:15">
      <c r="A206" s="31" t="s">
        <v>179</v>
      </c>
      <c r="B206" s="31"/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f>SUM(C206:N206)</f>
        <v>0</v>
      </c>
    </row>
    <row r="207" spans="1:15" s="51" customFormat="1">
      <c r="A207" s="53" t="s">
        <v>180</v>
      </c>
      <c r="B207" s="53"/>
      <c r="C207" s="112">
        <f>SUM(C202:C206)</f>
        <v>0</v>
      </c>
      <c r="D207" s="112">
        <f t="shared" ref="D207:O207" si="25">SUM(D202:D206)</f>
        <v>0</v>
      </c>
      <c r="E207" s="112">
        <f t="shared" si="25"/>
        <v>0</v>
      </c>
      <c r="F207" s="112">
        <f t="shared" si="25"/>
        <v>0</v>
      </c>
      <c r="G207" s="112">
        <f t="shared" si="25"/>
        <v>0</v>
      </c>
      <c r="H207" s="112">
        <f t="shared" si="25"/>
        <v>0</v>
      </c>
      <c r="I207" s="112">
        <f t="shared" si="25"/>
        <v>0</v>
      </c>
      <c r="J207" s="112">
        <f t="shared" si="25"/>
        <v>0</v>
      </c>
      <c r="K207" s="112">
        <f t="shared" si="25"/>
        <v>0</v>
      </c>
      <c r="L207" s="112">
        <f t="shared" si="25"/>
        <v>0</v>
      </c>
      <c r="M207" s="112">
        <f t="shared" si="25"/>
        <v>0</v>
      </c>
      <c r="N207" s="112">
        <f t="shared" si="25"/>
        <v>0</v>
      </c>
      <c r="O207" s="112">
        <f t="shared" si="25"/>
        <v>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>SUM(C210:N210)</f>
        <v>0</v>
      </c>
    </row>
    <row r="211" spans="1:15">
      <c r="A211" s="23" t="s">
        <v>184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 hidden="1">
      <c r="A212" s="23" t="s">
        <v>185</v>
      </c>
      <c r="B212" s="23"/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/>
    </row>
    <row r="213" spans="1:15" hidden="1">
      <c r="A213" s="23" t="s">
        <v>186</v>
      </c>
      <c r="B213" s="23"/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/>
    </row>
    <row r="214" spans="1:15">
      <c r="A214" s="23" t="s">
        <v>187</v>
      </c>
      <c r="B214" s="23"/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>SUM(C214:N214)</f>
        <v>0</v>
      </c>
    </row>
    <row r="215" spans="1:15" s="48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31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hidden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31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s="48" customFormat="1">
      <c r="A219" s="53" t="s">
        <v>192</v>
      </c>
      <c r="B219" s="53"/>
      <c r="C219" s="112">
        <f t="shared" ref="C219:N219" si="26">SUM(C215:C217)</f>
        <v>0</v>
      </c>
      <c r="D219" s="112">
        <f t="shared" si="26"/>
        <v>0</v>
      </c>
      <c r="E219" s="112">
        <f t="shared" si="26"/>
        <v>0</v>
      </c>
      <c r="F219" s="112">
        <f t="shared" si="26"/>
        <v>0</v>
      </c>
      <c r="G219" s="112">
        <f t="shared" si="26"/>
        <v>0</v>
      </c>
      <c r="H219" s="112">
        <f t="shared" si="26"/>
        <v>0</v>
      </c>
      <c r="I219" s="112">
        <f t="shared" si="26"/>
        <v>0</v>
      </c>
      <c r="J219" s="112">
        <f t="shared" si="26"/>
        <v>0</v>
      </c>
      <c r="K219" s="112">
        <f t="shared" si="26"/>
        <v>0</v>
      </c>
      <c r="L219" s="112">
        <f t="shared" si="26"/>
        <v>0</v>
      </c>
      <c r="M219" s="112">
        <f t="shared" si="26"/>
        <v>0</v>
      </c>
      <c r="N219" s="112">
        <f t="shared" si="26"/>
        <v>0</v>
      </c>
      <c r="O219" s="112">
        <f>SUM(O216:O218)</f>
        <v>0</v>
      </c>
    </row>
    <row r="220" spans="1:15" s="39" customFormat="1">
      <c r="A220" s="27" t="s">
        <v>193</v>
      </c>
      <c r="B220" s="27"/>
      <c r="C220" s="127">
        <f t="shared" ref="C220:N220" si="27">SUM(C219,C208:C214,C207)</f>
        <v>0</v>
      </c>
      <c r="D220" s="127">
        <f t="shared" si="27"/>
        <v>0</v>
      </c>
      <c r="E220" s="127">
        <f t="shared" si="27"/>
        <v>0</v>
      </c>
      <c r="F220" s="127">
        <f t="shared" si="27"/>
        <v>0</v>
      </c>
      <c r="G220" s="127">
        <f t="shared" si="27"/>
        <v>0</v>
      </c>
      <c r="H220" s="127">
        <f t="shared" si="27"/>
        <v>0</v>
      </c>
      <c r="I220" s="127">
        <f t="shared" si="27"/>
        <v>0</v>
      </c>
      <c r="J220" s="127">
        <f t="shared" si="27"/>
        <v>0</v>
      </c>
      <c r="K220" s="127">
        <f t="shared" si="27"/>
        <v>0</v>
      </c>
      <c r="L220" s="127">
        <f t="shared" si="27"/>
        <v>0</v>
      </c>
      <c r="M220" s="127">
        <f t="shared" si="27"/>
        <v>0</v>
      </c>
      <c r="N220" s="127">
        <f t="shared" si="27"/>
        <v>0</v>
      </c>
      <c r="O220" s="127">
        <f>SUM(O219,O208:O214,O207)</f>
        <v>0</v>
      </c>
    </row>
    <row r="221" spans="1:15" s="39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48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>
      <c r="A228" s="61" t="s">
        <v>907</v>
      </c>
      <c r="B228" s="61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>
      <c r="A229" s="61" t="s">
        <v>317</v>
      </c>
      <c r="B229" s="61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>
      <c r="A230" s="61" t="s">
        <v>321</v>
      </c>
      <c r="B230" s="61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>
      <c r="A231" s="260" t="s">
        <v>935</v>
      </c>
      <c r="B231" s="61"/>
      <c r="C231" s="116">
        <v>2769</v>
      </c>
      <c r="D231" s="116">
        <v>2769</v>
      </c>
      <c r="E231" s="116">
        <v>2769</v>
      </c>
      <c r="F231" s="116">
        <v>2769</v>
      </c>
      <c r="G231" s="116">
        <v>2769</v>
      </c>
      <c r="H231" s="116">
        <v>2769</v>
      </c>
      <c r="I231" s="116">
        <v>4155</v>
      </c>
      <c r="J231" s="116">
        <v>2769</v>
      </c>
      <c r="K231" s="116">
        <v>2769</v>
      </c>
      <c r="L231" s="116">
        <v>2769</v>
      </c>
      <c r="M231" s="116">
        <v>2769</v>
      </c>
      <c r="N231" s="116">
        <v>4155</v>
      </c>
      <c r="O231" s="116">
        <f t="shared" ref="O231:O232" si="28">SUM(C231:N231)</f>
        <v>36000</v>
      </c>
    </row>
    <row r="232" spans="1:15">
      <c r="A232" s="260" t="s">
        <v>936</v>
      </c>
      <c r="B232" s="61"/>
      <c r="C232" s="116">
        <v>2615</v>
      </c>
      <c r="D232" s="116">
        <v>2615</v>
      </c>
      <c r="E232" s="116">
        <v>2615</v>
      </c>
      <c r="F232" s="116">
        <v>2615</v>
      </c>
      <c r="G232" s="116">
        <v>2615</v>
      </c>
      <c r="H232" s="116">
        <v>2615</v>
      </c>
      <c r="I232" s="116">
        <v>3925</v>
      </c>
      <c r="J232" s="116">
        <v>2615</v>
      </c>
      <c r="K232" s="116">
        <v>2615</v>
      </c>
      <c r="L232" s="116">
        <v>2615</v>
      </c>
      <c r="M232" s="116">
        <v>2615</v>
      </c>
      <c r="N232" s="116">
        <v>3925</v>
      </c>
      <c r="O232" s="116">
        <f t="shared" si="28"/>
        <v>34000</v>
      </c>
    </row>
    <row r="233" spans="1:15">
      <c r="A233" s="61" t="s">
        <v>325</v>
      </c>
      <c r="B233" s="61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>
      <c r="A234" s="61" t="s">
        <v>908</v>
      </c>
      <c r="B234" s="61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6">
        <f>SUM(C234:N234)</f>
        <v>0</v>
      </c>
    </row>
    <row r="235" spans="1:15">
      <c r="A235" s="61" t="s">
        <v>327</v>
      </c>
      <c r="B235" s="61"/>
      <c r="C235" s="116"/>
      <c r="D235" s="116"/>
      <c r="E235" s="116"/>
      <c r="F235" s="116"/>
      <c r="G235" s="116"/>
      <c r="H235" s="117"/>
      <c r="I235" s="117"/>
      <c r="J235" s="117"/>
      <c r="K235" s="116"/>
      <c r="L235" s="116"/>
      <c r="M235" s="116"/>
      <c r="N235" s="116"/>
      <c r="O235" s="116"/>
    </row>
    <row r="236" spans="1:15">
      <c r="A236" s="61" t="s">
        <v>328</v>
      </c>
      <c r="B236" s="61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>
      <c r="A237" s="61" t="s">
        <v>909</v>
      </c>
      <c r="B237" s="61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1:15">
      <c r="A238" s="61" t="s">
        <v>331</v>
      </c>
      <c r="B238" s="61"/>
      <c r="C238" s="116"/>
      <c r="D238" s="116"/>
      <c r="E238" s="116"/>
      <c r="F238" s="116"/>
      <c r="G238" s="116"/>
      <c r="H238" s="117"/>
      <c r="I238" s="117"/>
      <c r="J238" s="117"/>
      <c r="K238" s="116"/>
      <c r="L238" s="116"/>
      <c r="M238" s="116"/>
      <c r="N238" s="116"/>
      <c r="O238" s="116"/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</row>
    <row r="240" spans="1:15" s="51" customFormat="1">
      <c r="A240" s="53" t="s">
        <v>216</v>
      </c>
      <c r="B240" s="53"/>
      <c r="C240" s="112">
        <f>SUM(C224:C239)</f>
        <v>5384</v>
      </c>
      <c r="D240" s="112">
        <f t="shared" ref="D240:N240" si="29">SUM(D224:D239)</f>
        <v>5384</v>
      </c>
      <c r="E240" s="112">
        <f t="shared" si="29"/>
        <v>5384</v>
      </c>
      <c r="F240" s="112">
        <f t="shared" si="29"/>
        <v>5384</v>
      </c>
      <c r="G240" s="112">
        <f t="shared" si="29"/>
        <v>5384</v>
      </c>
      <c r="H240" s="112">
        <f t="shared" si="29"/>
        <v>5384</v>
      </c>
      <c r="I240" s="112">
        <f t="shared" si="29"/>
        <v>8080</v>
      </c>
      <c r="J240" s="112">
        <f t="shared" si="29"/>
        <v>5384</v>
      </c>
      <c r="K240" s="112">
        <f t="shared" si="29"/>
        <v>5384</v>
      </c>
      <c r="L240" s="112">
        <f t="shared" si="29"/>
        <v>5384</v>
      </c>
      <c r="M240" s="112">
        <f t="shared" si="29"/>
        <v>5384</v>
      </c>
      <c r="N240" s="112">
        <f t="shared" si="29"/>
        <v>8080</v>
      </c>
      <c r="O240" s="112">
        <f>SUM(O224:O239)</f>
        <v>70000</v>
      </c>
    </row>
    <row r="241" spans="1:15">
      <c r="A241" s="23" t="s">
        <v>217</v>
      </c>
      <c r="B241" s="23"/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f>SUM(C241:N241)</f>
        <v>0</v>
      </c>
    </row>
    <row r="242" spans="1:15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ref="O242:O243" si="30">SUM(C242:N242)</f>
        <v>0</v>
      </c>
    </row>
    <row r="243" spans="1:15">
      <c r="A243" s="23" t="s">
        <v>219</v>
      </c>
      <c r="B243" s="23" t="s">
        <v>930</v>
      </c>
      <c r="C243" s="117">
        <v>538</v>
      </c>
      <c r="D243" s="117">
        <v>538</v>
      </c>
      <c r="E243" s="117">
        <v>538</v>
      </c>
      <c r="F243" s="117">
        <v>538</v>
      </c>
      <c r="G243" s="117">
        <v>538</v>
      </c>
      <c r="H243" s="117">
        <v>538</v>
      </c>
      <c r="I243" s="117">
        <v>538</v>
      </c>
      <c r="J243" s="117">
        <v>538</v>
      </c>
      <c r="K243" s="117">
        <v>538</v>
      </c>
      <c r="L243" s="117">
        <v>538</v>
      </c>
      <c r="M243" s="117">
        <v>538</v>
      </c>
      <c r="N243" s="117">
        <v>538</v>
      </c>
      <c r="O243" s="116">
        <f t="shared" si="30"/>
        <v>6456</v>
      </c>
    </row>
    <row r="244" spans="1:15">
      <c r="A244" s="23" t="s">
        <v>911</v>
      </c>
      <c r="B244" s="23" t="s">
        <v>930</v>
      </c>
      <c r="C244" s="117">
        <v>166.67</v>
      </c>
      <c r="D244" s="117">
        <v>166.67</v>
      </c>
      <c r="E244" s="117">
        <v>166.67</v>
      </c>
      <c r="F244" s="117">
        <v>166.67</v>
      </c>
      <c r="G244" s="117">
        <v>166.67</v>
      </c>
      <c r="H244" s="117">
        <v>166.67</v>
      </c>
      <c r="I244" s="117">
        <v>166.67</v>
      </c>
      <c r="J244" s="117">
        <v>166.67</v>
      </c>
      <c r="K244" s="117">
        <v>166.67</v>
      </c>
      <c r="L244" s="117">
        <v>166.67</v>
      </c>
      <c r="M244" s="117">
        <v>166.67</v>
      </c>
      <c r="N244" s="117">
        <v>166.67</v>
      </c>
      <c r="O244" s="116">
        <f>SUM(C244:N244)</f>
        <v>2000.0400000000002</v>
      </c>
    </row>
    <row r="245" spans="1:15" s="39" customFormat="1">
      <c r="A245" s="27" t="s">
        <v>222</v>
      </c>
      <c r="B245" s="27"/>
      <c r="C245" s="127">
        <f>SUM(C240:C244)</f>
        <v>6088.67</v>
      </c>
      <c r="D245" s="127">
        <f t="shared" ref="D245:N245" si="31">SUM(D240:D244)</f>
        <v>6088.67</v>
      </c>
      <c r="E245" s="127">
        <f t="shared" si="31"/>
        <v>6088.67</v>
      </c>
      <c r="F245" s="127">
        <f t="shared" si="31"/>
        <v>6088.67</v>
      </c>
      <c r="G245" s="127">
        <f t="shared" si="31"/>
        <v>6088.67</v>
      </c>
      <c r="H245" s="127">
        <f t="shared" si="31"/>
        <v>6088.67</v>
      </c>
      <c r="I245" s="127">
        <f t="shared" si="31"/>
        <v>8784.67</v>
      </c>
      <c r="J245" s="127">
        <f t="shared" si="31"/>
        <v>6088.67</v>
      </c>
      <c r="K245" s="127">
        <f t="shared" si="31"/>
        <v>6088.67</v>
      </c>
      <c r="L245" s="127">
        <f t="shared" si="31"/>
        <v>6088.67</v>
      </c>
      <c r="M245" s="127">
        <f t="shared" si="31"/>
        <v>6088.67</v>
      </c>
      <c r="N245" s="127">
        <f t="shared" si="31"/>
        <v>8784.67</v>
      </c>
      <c r="O245" s="127">
        <f>SUM(O240:O244)</f>
        <v>78456.039999999994</v>
      </c>
    </row>
    <row r="246" spans="1:15" s="39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5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5">
      <c r="A248" s="40" t="s">
        <v>224</v>
      </c>
      <c r="B248" s="76"/>
      <c r="C248" s="116">
        <v>50</v>
      </c>
      <c r="D248" s="116">
        <v>50</v>
      </c>
      <c r="E248" s="116">
        <v>100</v>
      </c>
      <c r="F248" s="116">
        <v>100</v>
      </c>
      <c r="G248" s="116">
        <v>350</v>
      </c>
      <c r="H248" s="116">
        <v>50</v>
      </c>
      <c r="I248" s="116">
        <v>200</v>
      </c>
      <c r="J248" s="116">
        <v>50</v>
      </c>
      <c r="K248" s="116">
        <v>500</v>
      </c>
      <c r="L248" s="116">
        <v>50</v>
      </c>
      <c r="M248" s="116">
        <v>100</v>
      </c>
      <c r="N248" s="116">
        <v>50</v>
      </c>
      <c r="O248" s="117">
        <f>SUM(C248:N248)</f>
        <v>1650</v>
      </c>
    </row>
    <row r="249" spans="1:15" hidden="1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5" s="39" customFormat="1">
      <c r="A250" s="27" t="s">
        <v>226</v>
      </c>
      <c r="B250" s="27"/>
      <c r="C250" s="127">
        <f>SUM(C248:C249)</f>
        <v>50</v>
      </c>
      <c r="D250" s="127">
        <f t="shared" ref="D250:O250" si="32">SUM(D248:D249)</f>
        <v>50</v>
      </c>
      <c r="E250" s="127">
        <f t="shared" si="32"/>
        <v>100</v>
      </c>
      <c r="F250" s="127">
        <f t="shared" si="32"/>
        <v>100</v>
      </c>
      <c r="G250" s="127">
        <f t="shared" si="32"/>
        <v>350</v>
      </c>
      <c r="H250" s="127">
        <f t="shared" si="32"/>
        <v>50</v>
      </c>
      <c r="I250" s="127">
        <f t="shared" si="32"/>
        <v>200</v>
      </c>
      <c r="J250" s="127">
        <f t="shared" si="32"/>
        <v>50</v>
      </c>
      <c r="K250" s="127">
        <f t="shared" si="32"/>
        <v>500</v>
      </c>
      <c r="L250" s="127">
        <f t="shared" si="32"/>
        <v>50</v>
      </c>
      <c r="M250" s="127">
        <f t="shared" si="32"/>
        <v>100</v>
      </c>
      <c r="N250" s="127">
        <f t="shared" si="32"/>
        <v>50</v>
      </c>
      <c r="O250" s="127">
        <f t="shared" si="32"/>
        <v>1650</v>
      </c>
    </row>
    <row r="251" spans="1:15" s="39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5">
      <c r="A253" s="23" t="s">
        <v>228</v>
      </c>
      <c r="B253" s="23"/>
      <c r="C253" s="175">
        <f>75-50</f>
        <v>25</v>
      </c>
      <c r="D253" s="175">
        <f>75-50</f>
        <v>25</v>
      </c>
      <c r="E253" s="175">
        <f>225-50</f>
        <v>175</v>
      </c>
      <c r="F253" s="175">
        <f>225-50</f>
        <v>175</v>
      </c>
      <c r="G253" s="175">
        <v>50</v>
      </c>
      <c r="H253" s="175">
        <v>0</v>
      </c>
      <c r="I253" s="175">
        <f>300-50</f>
        <v>250</v>
      </c>
      <c r="J253" s="175">
        <f>75-50</f>
        <v>25</v>
      </c>
      <c r="K253" s="175">
        <f>300-50</f>
        <v>250</v>
      </c>
      <c r="L253" s="175">
        <f>150-50</f>
        <v>100</v>
      </c>
      <c r="M253" s="175">
        <f>150-50</f>
        <v>100</v>
      </c>
      <c r="N253" s="175">
        <v>25</v>
      </c>
      <c r="O253" s="175">
        <f t="shared" ref="O253:O256" si="33">SUM(C253:N253)</f>
        <v>1200</v>
      </c>
    </row>
    <row r="254" spans="1:15" ht="15" hidden="1" customHeight="1">
      <c r="A254" s="23" t="s">
        <v>229</v>
      </c>
      <c r="B254" s="23"/>
      <c r="C254" s="17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</row>
    <row r="255" spans="1:15">
      <c r="A255" s="23" t="s">
        <v>230</v>
      </c>
      <c r="B255" s="23"/>
      <c r="C255" s="175">
        <v>20</v>
      </c>
      <c r="D255" s="175">
        <v>20</v>
      </c>
      <c r="E255" s="175">
        <v>20</v>
      </c>
      <c r="F255" s="175">
        <v>20</v>
      </c>
      <c r="G255" s="175">
        <v>20</v>
      </c>
      <c r="H255" s="175">
        <v>0</v>
      </c>
      <c r="I255" s="175">
        <v>40</v>
      </c>
      <c r="J255" s="175">
        <v>20</v>
      </c>
      <c r="K255" s="175">
        <v>40</v>
      </c>
      <c r="L255" s="175">
        <v>20</v>
      </c>
      <c r="M255" s="175">
        <v>20</v>
      </c>
      <c r="N255" s="175">
        <v>20</v>
      </c>
      <c r="O255" s="175">
        <f t="shared" si="33"/>
        <v>260</v>
      </c>
    </row>
    <row r="256" spans="1:15">
      <c r="A256" s="23" t="s">
        <v>231</v>
      </c>
      <c r="B256" s="23"/>
      <c r="C256" s="195">
        <v>15</v>
      </c>
      <c r="D256" s="195">
        <v>15</v>
      </c>
      <c r="E256" s="195">
        <v>15</v>
      </c>
      <c r="F256" s="195">
        <v>15</v>
      </c>
      <c r="G256" s="195">
        <v>15</v>
      </c>
      <c r="H256" s="195">
        <v>15</v>
      </c>
      <c r="I256" s="195">
        <v>15</v>
      </c>
      <c r="J256" s="195">
        <v>15</v>
      </c>
      <c r="K256" s="195">
        <v>15</v>
      </c>
      <c r="L256" s="195">
        <v>15</v>
      </c>
      <c r="M256" s="195">
        <v>15</v>
      </c>
      <c r="N256" s="195">
        <v>15</v>
      </c>
      <c r="O256" s="175">
        <f t="shared" si="33"/>
        <v>180</v>
      </c>
    </row>
    <row r="257" spans="1:15" s="39" customFormat="1">
      <c r="A257" s="27" t="s">
        <v>236</v>
      </c>
      <c r="B257" s="27"/>
      <c r="C257" s="127">
        <f>SUM(C253:C256)</f>
        <v>60</v>
      </c>
      <c r="D257" s="127">
        <f t="shared" ref="D257:O257" si="34">SUM(D253:D256)</f>
        <v>60</v>
      </c>
      <c r="E257" s="127">
        <f t="shared" si="34"/>
        <v>210</v>
      </c>
      <c r="F257" s="127">
        <f t="shared" si="34"/>
        <v>210</v>
      </c>
      <c r="G257" s="127">
        <f t="shared" si="34"/>
        <v>85</v>
      </c>
      <c r="H257" s="127">
        <f t="shared" si="34"/>
        <v>15</v>
      </c>
      <c r="I257" s="127">
        <f t="shared" si="34"/>
        <v>305</v>
      </c>
      <c r="J257" s="127">
        <f t="shared" si="34"/>
        <v>60</v>
      </c>
      <c r="K257" s="127">
        <f t="shared" si="34"/>
        <v>305</v>
      </c>
      <c r="L257" s="127">
        <f t="shared" si="34"/>
        <v>135</v>
      </c>
      <c r="M257" s="127">
        <f t="shared" si="34"/>
        <v>135</v>
      </c>
      <c r="N257" s="127">
        <f t="shared" si="34"/>
        <v>60</v>
      </c>
      <c r="O257" s="127">
        <f t="shared" si="34"/>
        <v>1640</v>
      </c>
    </row>
    <row r="258" spans="1:15" hidden="1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hidden="1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hidden="1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39" customFormat="1" ht="18.75">
      <c r="A261" s="55" t="s">
        <v>237</v>
      </c>
      <c r="B261" s="55"/>
      <c r="C261" s="149">
        <f t="shared" ref="C261:O261" si="35">SUM(C258:C260,C257,C250,C245,C220,C198,C190,C167,C119,C111)</f>
        <v>6198.67</v>
      </c>
      <c r="D261" s="149">
        <f t="shared" si="35"/>
        <v>6198.67</v>
      </c>
      <c r="E261" s="149">
        <f t="shared" si="35"/>
        <v>6398.67</v>
      </c>
      <c r="F261" s="149">
        <f t="shared" si="35"/>
        <v>6398.67</v>
      </c>
      <c r="G261" s="149">
        <f t="shared" si="35"/>
        <v>6823.67</v>
      </c>
      <c r="H261" s="149">
        <f t="shared" si="35"/>
        <v>6153.67</v>
      </c>
      <c r="I261" s="149">
        <f t="shared" si="35"/>
        <v>9289.67</v>
      </c>
      <c r="J261" s="149">
        <f t="shared" si="35"/>
        <v>6198.67</v>
      </c>
      <c r="K261" s="149">
        <f t="shared" si="35"/>
        <v>11893.67</v>
      </c>
      <c r="L261" s="149">
        <f t="shared" si="35"/>
        <v>11273.67</v>
      </c>
      <c r="M261" s="149">
        <f t="shared" si="35"/>
        <v>11323.67</v>
      </c>
      <c r="N261" s="149">
        <f t="shared" si="35"/>
        <v>14194.67</v>
      </c>
      <c r="O261" s="149">
        <f t="shared" si="35"/>
        <v>102346.04</v>
      </c>
    </row>
    <row r="262" spans="1:15"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</row>
    <row r="263" spans="1:15"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213" t="s">
        <v>937</v>
      </c>
      <c r="O263" s="150">
        <f>O261-O103</f>
        <v>102346.04</v>
      </c>
    </row>
    <row r="264" spans="1:15"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</row>
    <row r="265" spans="1:15">
      <c r="N265" s="169"/>
      <c r="O265" s="144"/>
    </row>
    <row r="266" spans="1:15">
      <c r="O266" s="144"/>
    </row>
    <row r="267" spans="1:15">
      <c r="O267" s="144"/>
    </row>
    <row r="268" spans="1:15">
      <c r="N268" s="169"/>
      <c r="O268" s="144"/>
    </row>
    <row r="269" spans="1:15">
      <c r="O269" s="144"/>
    </row>
    <row r="270" spans="1:15"/>
    <row r="271" spans="1:15"/>
  </sheetData>
  <mergeCells count="14">
    <mergeCell ref="G188:G189"/>
    <mergeCell ref="B188:B189"/>
    <mergeCell ref="C188:C189"/>
    <mergeCell ref="D188:D189"/>
    <mergeCell ref="E188:E189"/>
    <mergeCell ref="F188:F189"/>
    <mergeCell ref="N188:N189"/>
    <mergeCell ref="O188:O189"/>
    <mergeCell ref="H188:H189"/>
    <mergeCell ref="I188:I189"/>
    <mergeCell ref="J188:J189"/>
    <mergeCell ref="K188:K189"/>
    <mergeCell ref="L188:L189"/>
    <mergeCell ref="M188:M189"/>
  </mergeCells>
  <pageMargins left="0.7" right="0.7" top="0.75" bottom="0.75" header="0.3" footer="0.3"/>
  <pageSetup paperSize="5" scale="65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D072A-3A76-4730-90E0-26BEAFF70EFA}">
  <sheetPr>
    <pageSetUpPr fitToPage="1"/>
  </sheetPr>
  <dimension ref="A1:U272"/>
  <sheetViews>
    <sheetView zoomScale="81" zoomScaleNormal="150" zoomScalePageLayoutView="150" workbookViewId="0">
      <pane ySplit="4" topLeftCell="A228" activePane="bottomLeft" state="frozen"/>
      <selection pane="bottomLeft" activeCell="C239" sqref="C239"/>
    </sheetView>
  </sheetViews>
  <sheetFormatPr defaultColWidth="0" defaultRowHeight="15" customHeight="1" zeroHeight="1"/>
  <cols>
    <col min="1" max="1" width="58.42578125" style="273" bestFit="1" customWidth="1"/>
    <col min="2" max="2" width="26.85546875" style="273" customWidth="1"/>
    <col min="3" max="14" width="8.85546875" style="273" customWidth="1"/>
    <col min="15" max="15" width="19.85546875" style="273" bestFit="1" customWidth="1"/>
    <col min="16" max="21" width="0" style="273" hidden="1" customWidth="1"/>
    <col min="22" max="16384" width="8.85546875" style="273" hidden="1"/>
  </cols>
  <sheetData>
    <row r="1" spans="1:15">
      <c r="A1" s="281" t="s">
        <v>0</v>
      </c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>
      <c r="A2" s="281" t="s">
        <v>1</v>
      </c>
      <c r="B2" s="281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>
      <c r="A3" s="281" t="s">
        <v>915</v>
      </c>
      <c r="B3" s="281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s="274" customFormat="1">
      <c r="A4" s="283"/>
      <c r="B4" s="284" t="s">
        <v>895</v>
      </c>
      <c r="C4" s="285">
        <v>43119</v>
      </c>
      <c r="D4" s="285">
        <v>43150</v>
      </c>
      <c r="E4" s="285">
        <v>43178</v>
      </c>
      <c r="F4" s="285">
        <v>43209</v>
      </c>
      <c r="G4" s="285">
        <v>43239</v>
      </c>
      <c r="H4" s="285">
        <v>43270</v>
      </c>
      <c r="I4" s="285">
        <v>43300</v>
      </c>
      <c r="J4" s="285">
        <v>43331</v>
      </c>
      <c r="K4" s="285">
        <v>43362</v>
      </c>
      <c r="L4" s="285">
        <v>43392</v>
      </c>
      <c r="M4" s="285">
        <v>43423</v>
      </c>
      <c r="N4" s="286">
        <v>43453</v>
      </c>
      <c r="O4" s="287" t="s">
        <v>916</v>
      </c>
    </row>
    <row r="5" spans="1:15" s="275" customFormat="1" ht="18.75">
      <c r="A5" s="288" t="s">
        <v>4</v>
      </c>
      <c r="B5" s="288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>
      <c r="A6" s="290" t="s">
        <v>272</v>
      </c>
      <c r="B6" s="290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</row>
    <row r="7" spans="1:15">
      <c r="A7" s="292" t="s">
        <v>6</v>
      </c>
      <c r="B7" s="293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1:15" hidden="1">
      <c r="A8" s="292" t="s">
        <v>7</v>
      </c>
      <c r="B8" s="293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1:15">
      <c r="A9" s="292" t="s">
        <v>8</v>
      </c>
      <c r="B9" s="293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</row>
    <row r="10" spans="1:15" hidden="1">
      <c r="A10" s="32" t="s">
        <v>9</v>
      </c>
      <c r="B10" s="23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15">
      <c r="A11" s="294" t="s">
        <v>897</v>
      </c>
      <c r="B11" s="295"/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</row>
    <row r="12" spans="1:15" s="276" customFormat="1">
      <c r="A12" s="292" t="s">
        <v>274</v>
      </c>
      <c r="B12" s="293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</row>
    <row r="13" spans="1:15" s="277" customFormat="1">
      <c r="A13" s="290" t="s">
        <v>13</v>
      </c>
      <c r="B13" s="290"/>
      <c r="C13" s="297">
        <f t="shared" ref="C13:N13" si="0">SUM(C7:C11)</f>
        <v>0</v>
      </c>
      <c r="D13" s="297">
        <f t="shared" si="0"/>
        <v>0</v>
      </c>
      <c r="E13" s="297">
        <f t="shared" si="0"/>
        <v>0</v>
      </c>
      <c r="F13" s="297">
        <f t="shared" si="0"/>
        <v>0</v>
      </c>
      <c r="G13" s="297">
        <f t="shared" si="0"/>
        <v>0</v>
      </c>
      <c r="H13" s="297">
        <f t="shared" si="0"/>
        <v>0</v>
      </c>
      <c r="I13" s="297">
        <f t="shared" si="0"/>
        <v>0</v>
      </c>
      <c r="J13" s="297">
        <f t="shared" si="0"/>
        <v>0</v>
      </c>
      <c r="K13" s="297">
        <f t="shared" si="0"/>
        <v>0</v>
      </c>
      <c r="L13" s="297">
        <f t="shared" si="0"/>
        <v>0</v>
      </c>
      <c r="M13" s="297">
        <f t="shared" si="0"/>
        <v>0</v>
      </c>
      <c r="N13" s="297">
        <f t="shared" si="0"/>
        <v>0</v>
      </c>
      <c r="O13" s="297">
        <f>SUM(O7:O12)</f>
        <v>0</v>
      </c>
    </row>
    <row r="14" spans="1:15" ht="8.1" customHeight="1">
      <c r="A14" s="281"/>
      <c r="B14" s="281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</row>
    <row r="15" spans="1:15">
      <c r="A15" s="290" t="s">
        <v>275</v>
      </c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</row>
    <row r="16" spans="1:15">
      <c r="A16" s="293" t="s">
        <v>276</v>
      </c>
      <c r="B16" s="293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</row>
    <row r="17" spans="1:15" hidden="1">
      <c r="A17" s="29" t="s">
        <v>278</v>
      </c>
      <c r="B17" s="29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</row>
    <row r="18" spans="1:15" hidden="1">
      <c r="A18" s="293" t="s">
        <v>279</v>
      </c>
      <c r="B18" s="293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</row>
    <row r="19" spans="1:15" hidden="1">
      <c r="A19" s="293" t="s">
        <v>280</v>
      </c>
      <c r="B19" s="293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</row>
    <row r="20" spans="1:15">
      <c r="A20" s="293" t="s">
        <v>282</v>
      </c>
      <c r="B20" s="293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</row>
    <row r="21" spans="1:15" hidden="1">
      <c r="A21" s="23" t="s">
        <v>283</v>
      </c>
      <c r="B21" s="23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</row>
    <row r="22" spans="1:15" hidden="1">
      <c r="A22" s="23" t="s">
        <v>284</v>
      </c>
      <c r="B22" s="23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</row>
    <row r="23" spans="1:15" hidden="1">
      <c r="A23" s="23" t="s">
        <v>285</v>
      </c>
      <c r="B23" s="23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</row>
    <row r="24" spans="1:15">
      <c r="A24" s="293" t="s">
        <v>286</v>
      </c>
      <c r="B24" s="293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</row>
    <row r="25" spans="1:15" s="277" customFormat="1">
      <c r="A25" s="290" t="s">
        <v>22</v>
      </c>
      <c r="B25" s="290"/>
      <c r="C25" s="297">
        <f t="shared" ref="C25:O25" si="1">SUM(C16:C24)</f>
        <v>0</v>
      </c>
      <c r="D25" s="297">
        <f t="shared" si="1"/>
        <v>0</v>
      </c>
      <c r="E25" s="297">
        <f t="shared" si="1"/>
        <v>0</v>
      </c>
      <c r="F25" s="297">
        <f t="shared" si="1"/>
        <v>0</v>
      </c>
      <c r="G25" s="297">
        <f t="shared" si="1"/>
        <v>0</v>
      </c>
      <c r="H25" s="297">
        <f t="shared" si="1"/>
        <v>0</v>
      </c>
      <c r="I25" s="297">
        <f t="shared" si="1"/>
        <v>0</v>
      </c>
      <c r="J25" s="297">
        <f t="shared" si="1"/>
        <v>0</v>
      </c>
      <c r="K25" s="297">
        <f t="shared" si="1"/>
        <v>0</v>
      </c>
      <c r="L25" s="297">
        <f t="shared" si="1"/>
        <v>0</v>
      </c>
      <c r="M25" s="297">
        <f t="shared" si="1"/>
        <v>0</v>
      </c>
      <c r="N25" s="297">
        <f t="shared" si="1"/>
        <v>0</v>
      </c>
      <c r="O25" s="297">
        <f t="shared" si="1"/>
        <v>0</v>
      </c>
    </row>
    <row r="26" spans="1:15" ht="8.1" customHeight="1">
      <c r="A26" s="281"/>
      <c r="B26" s="281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</row>
    <row r="27" spans="1:15">
      <c r="A27" s="290" t="s">
        <v>23</v>
      </c>
      <c r="B27" s="290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</row>
    <row r="28" spans="1:15" hidden="1">
      <c r="A28" s="293" t="s">
        <v>24</v>
      </c>
      <c r="B28" s="293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1:15" hidden="1">
      <c r="A29" s="293" t="s">
        <v>25</v>
      </c>
      <c r="B29" s="293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</row>
    <row r="30" spans="1:15" s="278" customFormat="1">
      <c r="A30" s="298" t="s">
        <v>26</v>
      </c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</row>
    <row r="31" spans="1:15" s="278" customFormat="1">
      <c r="A31" s="300" t="s">
        <v>27</v>
      </c>
      <c r="B31" s="300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</row>
    <row r="32" spans="1:15">
      <c r="A32" s="301" t="s">
        <v>287</v>
      </c>
      <c r="B32" s="30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</row>
    <row r="33" spans="1:15">
      <c r="A33" s="302" t="s">
        <v>288</v>
      </c>
      <c r="B33" s="301"/>
      <c r="C33" s="282">
        <v>2000</v>
      </c>
      <c r="D33" s="282">
        <v>2000</v>
      </c>
      <c r="E33" s="282">
        <v>2000</v>
      </c>
      <c r="F33" s="282">
        <v>2000</v>
      </c>
      <c r="G33" s="282">
        <v>2000</v>
      </c>
      <c r="H33" s="282">
        <v>0</v>
      </c>
      <c r="I33" s="282">
        <v>0</v>
      </c>
      <c r="J33" s="282">
        <v>0</v>
      </c>
      <c r="K33" s="282">
        <v>2000</v>
      </c>
      <c r="L33" s="282">
        <v>2000</v>
      </c>
      <c r="M33" s="282">
        <v>2000</v>
      </c>
      <c r="N33" s="282">
        <v>2000</v>
      </c>
      <c r="O33" s="282">
        <f>SUM(C33:N33)</f>
        <v>18000</v>
      </c>
    </row>
    <row r="34" spans="1:15">
      <c r="A34" s="302" t="s">
        <v>29</v>
      </c>
      <c r="B34" s="301"/>
      <c r="C34" s="282">
        <v>2000</v>
      </c>
      <c r="D34" s="282">
        <v>2000</v>
      </c>
      <c r="E34" s="282">
        <v>2000</v>
      </c>
      <c r="F34" s="282">
        <v>2000</v>
      </c>
      <c r="G34" s="282">
        <v>2000</v>
      </c>
      <c r="H34" s="282">
        <v>0</v>
      </c>
      <c r="I34" s="282">
        <v>0</v>
      </c>
      <c r="J34" s="282">
        <v>0</v>
      </c>
      <c r="K34" s="282">
        <v>2000</v>
      </c>
      <c r="L34" s="282">
        <v>2000</v>
      </c>
      <c r="M34" s="282">
        <v>2000</v>
      </c>
      <c r="N34" s="282">
        <v>2000</v>
      </c>
      <c r="O34" s="282">
        <f>SUM(C34:N34)</f>
        <v>18000</v>
      </c>
    </row>
    <row r="35" spans="1:15">
      <c r="A35" s="302" t="s">
        <v>933</v>
      </c>
      <c r="B35" s="301"/>
      <c r="C35" s="282">
        <v>9000</v>
      </c>
      <c r="D35" s="282">
        <v>9000</v>
      </c>
      <c r="E35" s="282">
        <v>9000</v>
      </c>
      <c r="F35" s="282">
        <v>9000</v>
      </c>
      <c r="G35" s="282">
        <v>9000</v>
      </c>
      <c r="H35" s="282">
        <v>9000</v>
      </c>
      <c r="I35" s="282">
        <v>0</v>
      </c>
      <c r="J35" s="282">
        <v>0</v>
      </c>
      <c r="K35" s="282">
        <v>9000</v>
      </c>
      <c r="L35" s="282">
        <v>9000</v>
      </c>
      <c r="M35" s="282">
        <v>9000</v>
      </c>
      <c r="N35" s="282">
        <v>9000</v>
      </c>
      <c r="O35" s="282">
        <f>SUM(C35:N35)</f>
        <v>90000</v>
      </c>
    </row>
    <row r="36" spans="1:15" s="279" customFormat="1">
      <c r="A36" s="300" t="s">
        <v>31</v>
      </c>
      <c r="B36" s="300"/>
      <c r="C36" s="303">
        <f t="shared" ref="C36:O36" si="2">SUM(C32:C35)</f>
        <v>13000</v>
      </c>
      <c r="D36" s="303">
        <f t="shared" si="2"/>
        <v>13000</v>
      </c>
      <c r="E36" s="303">
        <f t="shared" si="2"/>
        <v>13000</v>
      </c>
      <c r="F36" s="303">
        <f t="shared" si="2"/>
        <v>13000</v>
      </c>
      <c r="G36" s="303">
        <f t="shared" si="2"/>
        <v>13000</v>
      </c>
      <c r="H36" s="303">
        <f t="shared" si="2"/>
        <v>9000</v>
      </c>
      <c r="I36" s="303">
        <f t="shared" si="2"/>
        <v>0</v>
      </c>
      <c r="J36" s="303">
        <f t="shared" si="2"/>
        <v>0</v>
      </c>
      <c r="K36" s="303">
        <f t="shared" si="2"/>
        <v>13000</v>
      </c>
      <c r="L36" s="303">
        <f t="shared" si="2"/>
        <v>13000</v>
      </c>
      <c r="M36" s="303">
        <f t="shared" si="2"/>
        <v>13000</v>
      </c>
      <c r="N36" s="303">
        <f t="shared" si="2"/>
        <v>13000</v>
      </c>
      <c r="O36" s="303">
        <f t="shared" si="2"/>
        <v>126000</v>
      </c>
    </row>
    <row r="37" spans="1:15">
      <c r="A37" s="31" t="s">
        <v>32</v>
      </c>
      <c r="B37" s="31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</row>
    <row r="38" spans="1:15">
      <c r="A38" s="31" t="s">
        <v>33</v>
      </c>
      <c r="B38" s="31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</row>
    <row r="39" spans="1:15" s="279" customFormat="1">
      <c r="A39" s="298" t="s">
        <v>34</v>
      </c>
      <c r="B39" s="298"/>
      <c r="C39" s="303">
        <f t="shared" ref="C39:N39" si="3">SUM(C37,C36)</f>
        <v>13000</v>
      </c>
      <c r="D39" s="303">
        <f t="shared" si="3"/>
        <v>13000</v>
      </c>
      <c r="E39" s="303">
        <f t="shared" si="3"/>
        <v>13000</v>
      </c>
      <c r="F39" s="303">
        <f t="shared" si="3"/>
        <v>13000</v>
      </c>
      <c r="G39" s="303">
        <f t="shared" si="3"/>
        <v>13000</v>
      </c>
      <c r="H39" s="303">
        <f t="shared" si="3"/>
        <v>9000</v>
      </c>
      <c r="I39" s="303">
        <f t="shared" si="3"/>
        <v>0</v>
      </c>
      <c r="J39" s="303">
        <f t="shared" si="3"/>
        <v>0</v>
      </c>
      <c r="K39" s="303">
        <f t="shared" si="3"/>
        <v>13000</v>
      </c>
      <c r="L39" s="303">
        <f t="shared" si="3"/>
        <v>13000</v>
      </c>
      <c r="M39" s="303">
        <f t="shared" si="3"/>
        <v>13000</v>
      </c>
      <c r="N39" s="303">
        <f t="shared" si="3"/>
        <v>13000</v>
      </c>
      <c r="O39" s="303">
        <f>SUM(O37:O38,O36)</f>
        <v>126000</v>
      </c>
    </row>
    <row r="40" spans="1:15" hidden="1">
      <c r="A40" s="23" t="s">
        <v>35</v>
      </c>
      <c r="B40" s="23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</row>
    <row r="41" spans="1:15" hidden="1">
      <c r="A41" s="23" t="s">
        <v>36</v>
      </c>
      <c r="B41" s="23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</row>
    <row r="42" spans="1:15">
      <c r="A42" s="290" t="s">
        <v>37</v>
      </c>
      <c r="B42" s="290"/>
      <c r="C42" s="297">
        <f t="shared" ref="C42:O42" si="4">SUM(C28:C29,C39,C40:C41)</f>
        <v>13000</v>
      </c>
      <c r="D42" s="297">
        <f t="shared" si="4"/>
        <v>13000</v>
      </c>
      <c r="E42" s="297">
        <f t="shared" si="4"/>
        <v>13000</v>
      </c>
      <c r="F42" s="297">
        <f t="shared" si="4"/>
        <v>13000</v>
      </c>
      <c r="G42" s="297">
        <f t="shared" si="4"/>
        <v>13000</v>
      </c>
      <c r="H42" s="297">
        <f t="shared" si="4"/>
        <v>9000</v>
      </c>
      <c r="I42" s="297">
        <f t="shared" si="4"/>
        <v>0</v>
      </c>
      <c r="J42" s="297">
        <f t="shared" si="4"/>
        <v>0</v>
      </c>
      <c r="K42" s="297">
        <f t="shared" si="4"/>
        <v>13000</v>
      </c>
      <c r="L42" s="297">
        <f t="shared" si="4"/>
        <v>13000</v>
      </c>
      <c r="M42" s="297">
        <f t="shared" si="4"/>
        <v>13000</v>
      </c>
      <c r="N42" s="297">
        <f t="shared" si="4"/>
        <v>13000</v>
      </c>
      <c r="O42" s="297">
        <f t="shared" si="4"/>
        <v>126000</v>
      </c>
    </row>
    <row r="43" spans="1:15" ht="8.1" customHeight="1">
      <c r="A43" s="281"/>
      <c r="B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</row>
    <row r="44" spans="1:15">
      <c r="A44" s="290" t="s">
        <v>38</v>
      </c>
      <c r="B44" s="290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</row>
    <row r="45" spans="1:15" hidden="1">
      <c r="A45" s="23" t="s">
        <v>39</v>
      </c>
      <c r="B45" s="23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</row>
    <row r="46" spans="1:15" hidden="1">
      <c r="A46" s="23" t="s">
        <v>40</v>
      </c>
      <c r="B46" s="23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</row>
    <row r="47" spans="1:15">
      <c r="A47" s="23" t="s">
        <v>41</v>
      </c>
      <c r="B47" s="23"/>
      <c r="C47" s="282"/>
      <c r="D47" s="282"/>
      <c r="F47" s="282"/>
      <c r="G47" s="282"/>
      <c r="I47" s="282"/>
      <c r="J47" s="282"/>
      <c r="L47" s="282"/>
      <c r="M47" s="282"/>
      <c r="N47" s="282"/>
      <c r="O47" s="282"/>
    </row>
    <row r="48" spans="1:15">
      <c r="A48" s="23" t="s">
        <v>291</v>
      </c>
      <c r="B48" s="23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49" spans="1:15" s="277" customFormat="1">
      <c r="A49" s="290" t="s">
        <v>43</v>
      </c>
      <c r="B49" s="290"/>
      <c r="C49" s="297">
        <f t="shared" ref="C49:O49" si="5">SUM(C45:C48)</f>
        <v>0</v>
      </c>
      <c r="D49" s="297">
        <f t="shared" si="5"/>
        <v>0</v>
      </c>
      <c r="E49" s="297">
        <f t="shared" si="5"/>
        <v>0</v>
      </c>
      <c r="F49" s="297">
        <f t="shared" si="5"/>
        <v>0</v>
      </c>
      <c r="G49" s="297">
        <f t="shared" si="5"/>
        <v>0</v>
      </c>
      <c r="H49" s="297">
        <f t="shared" si="5"/>
        <v>0</v>
      </c>
      <c r="I49" s="297">
        <f t="shared" si="5"/>
        <v>0</v>
      </c>
      <c r="J49" s="297">
        <f t="shared" si="5"/>
        <v>0</v>
      </c>
      <c r="K49" s="297">
        <f t="shared" si="5"/>
        <v>0</v>
      </c>
      <c r="L49" s="297">
        <f t="shared" si="5"/>
        <v>0</v>
      </c>
      <c r="M49" s="297">
        <f t="shared" si="5"/>
        <v>0</v>
      </c>
      <c r="N49" s="297">
        <f t="shared" si="5"/>
        <v>0</v>
      </c>
      <c r="O49" s="297">
        <f t="shared" si="5"/>
        <v>0</v>
      </c>
    </row>
    <row r="50" spans="1:15" ht="8.1" hidden="1" customHeight="1">
      <c r="A50" s="281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</row>
    <row r="51" spans="1:15" hidden="1">
      <c r="A51" s="290" t="s">
        <v>44</v>
      </c>
      <c r="B51" s="290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</row>
    <row r="52" spans="1:15" hidden="1">
      <c r="A52" s="23" t="s">
        <v>45</v>
      </c>
      <c r="B52" s="23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</row>
    <row r="53" spans="1:15" hidden="1">
      <c r="A53" s="23" t="s">
        <v>46</v>
      </c>
      <c r="B53" s="23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</row>
    <row r="54" spans="1:15" s="277" customFormat="1" hidden="1">
      <c r="A54" s="290" t="s">
        <v>47</v>
      </c>
      <c r="B54" s="290"/>
      <c r="C54" s="297">
        <f t="shared" ref="C54:O54" si="6">SUM(C52:C53)</f>
        <v>0</v>
      </c>
      <c r="D54" s="297">
        <f t="shared" si="6"/>
        <v>0</v>
      </c>
      <c r="E54" s="297">
        <f t="shared" si="6"/>
        <v>0</v>
      </c>
      <c r="F54" s="297">
        <f t="shared" si="6"/>
        <v>0</v>
      </c>
      <c r="G54" s="297">
        <f t="shared" si="6"/>
        <v>0</v>
      </c>
      <c r="H54" s="297">
        <f t="shared" si="6"/>
        <v>0</v>
      </c>
      <c r="I54" s="297">
        <f t="shared" si="6"/>
        <v>0</v>
      </c>
      <c r="J54" s="297">
        <f t="shared" si="6"/>
        <v>0</v>
      </c>
      <c r="K54" s="297">
        <f t="shared" si="6"/>
        <v>0</v>
      </c>
      <c r="L54" s="297">
        <f t="shared" si="6"/>
        <v>0</v>
      </c>
      <c r="M54" s="297">
        <f t="shared" si="6"/>
        <v>0</v>
      </c>
      <c r="N54" s="297">
        <f t="shared" si="6"/>
        <v>0</v>
      </c>
      <c r="O54" s="297">
        <f t="shared" si="6"/>
        <v>0</v>
      </c>
    </row>
    <row r="55" spans="1:15" ht="8.1" hidden="1" customHeight="1">
      <c r="A55" s="281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</row>
    <row r="56" spans="1:15" hidden="1">
      <c r="A56" s="290" t="s">
        <v>48</v>
      </c>
      <c r="B56" s="290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</row>
    <row r="57" spans="1:15" hidden="1">
      <c r="A57" s="23" t="s">
        <v>49</v>
      </c>
      <c r="B57" s="23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</row>
    <row r="58" spans="1:15" hidden="1">
      <c r="A58" s="23" t="s">
        <v>50</v>
      </c>
      <c r="B58" s="23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</row>
    <row r="59" spans="1:15" hidden="1">
      <c r="A59" s="23" t="s">
        <v>51</v>
      </c>
      <c r="B59" s="23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</row>
    <row r="60" spans="1:15" hidden="1">
      <c r="A60" s="23" t="s">
        <v>52</v>
      </c>
      <c r="B60" s="23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</row>
    <row r="61" spans="1:15" hidden="1">
      <c r="A61" s="23" t="s">
        <v>53</v>
      </c>
      <c r="B61" s="23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</row>
    <row r="62" spans="1:15" s="277" customFormat="1" hidden="1">
      <c r="A62" s="290" t="s">
        <v>54</v>
      </c>
      <c r="B62" s="290"/>
      <c r="C62" s="297">
        <f t="shared" ref="C62:O62" si="7">SUM(C57:C61)</f>
        <v>0</v>
      </c>
      <c r="D62" s="297">
        <f t="shared" si="7"/>
        <v>0</v>
      </c>
      <c r="E62" s="297">
        <f t="shared" si="7"/>
        <v>0</v>
      </c>
      <c r="F62" s="297">
        <f t="shared" si="7"/>
        <v>0</v>
      </c>
      <c r="G62" s="297">
        <f t="shared" si="7"/>
        <v>0</v>
      </c>
      <c r="H62" s="297">
        <f t="shared" si="7"/>
        <v>0</v>
      </c>
      <c r="I62" s="297">
        <f t="shared" si="7"/>
        <v>0</v>
      </c>
      <c r="J62" s="297">
        <f t="shared" si="7"/>
        <v>0</v>
      </c>
      <c r="K62" s="297">
        <f t="shared" si="7"/>
        <v>0</v>
      </c>
      <c r="L62" s="297">
        <f t="shared" si="7"/>
        <v>0</v>
      </c>
      <c r="M62" s="297">
        <f t="shared" si="7"/>
        <v>0</v>
      </c>
      <c r="N62" s="297">
        <f t="shared" si="7"/>
        <v>0</v>
      </c>
      <c r="O62" s="297">
        <f t="shared" si="7"/>
        <v>0</v>
      </c>
    </row>
    <row r="63" spans="1:15" ht="8.1" hidden="1" customHeight="1">
      <c r="A63" s="281"/>
      <c r="B63" s="281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</row>
    <row r="64" spans="1:15" hidden="1">
      <c r="A64" s="290" t="s">
        <v>55</v>
      </c>
      <c r="B64" s="290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</row>
    <row r="65" spans="1:15" hidden="1">
      <c r="A65" s="23" t="s">
        <v>56</v>
      </c>
      <c r="B65" s="23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</row>
    <row r="66" spans="1:15" hidden="1">
      <c r="A66" s="23" t="s">
        <v>57</v>
      </c>
      <c r="B66" s="23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</row>
    <row r="67" spans="1:15" hidden="1">
      <c r="A67" s="23" t="s">
        <v>58</v>
      </c>
      <c r="B67" s="23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</row>
    <row r="68" spans="1:15" hidden="1">
      <c r="A68" s="290" t="s">
        <v>59</v>
      </c>
      <c r="B68" s="290"/>
      <c r="C68" s="297">
        <f t="shared" ref="C68:O68" si="8">SUM(C65:C67)</f>
        <v>0</v>
      </c>
      <c r="D68" s="297">
        <f t="shared" si="8"/>
        <v>0</v>
      </c>
      <c r="E68" s="297">
        <f t="shared" si="8"/>
        <v>0</v>
      </c>
      <c r="F68" s="297">
        <f t="shared" si="8"/>
        <v>0</v>
      </c>
      <c r="G68" s="297">
        <f t="shared" si="8"/>
        <v>0</v>
      </c>
      <c r="H68" s="297">
        <f t="shared" si="8"/>
        <v>0</v>
      </c>
      <c r="I68" s="297">
        <f t="shared" si="8"/>
        <v>0</v>
      </c>
      <c r="J68" s="297">
        <f t="shared" si="8"/>
        <v>0</v>
      </c>
      <c r="K68" s="297">
        <f t="shared" si="8"/>
        <v>0</v>
      </c>
      <c r="L68" s="297">
        <f t="shared" si="8"/>
        <v>0</v>
      </c>
      <c r="M68" s="297">
        <f t="shared" si="8"/>
        <v>0</v>
      </c>
      <c r="N68" s="297">
        <f t="shared" si="8"/>
        <v>0</v>
      </c>
      <c r="O68" s="297">
        <f t="shared" si="8"/>
        <v>0</v>
      </c>
    </row>
    <row r="69" spans="1:15" ht="8.1" hidden="1" customHeight="1">
      <c r="A69" s="281"/>
      <c r="B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</row>
    <row r="70" spans="1:15" s="277" customFormat="1" hidden="1">
      <c r="A70" s="290" t="s">
        <v>60</v>
      </c>
      <c r="B70" s="290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</row>
    <row r="71" spans="1:15" hidden="1">
      <c r="A71" s="23" t="s">
        <v>61</v>
      </c>
      <c r="B71" s="23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</row>
    <row r="72" spans="1:15" hidden="1">
      <c r="A72" s="23" t="s">
        <v>62</v>
      </c>
      <c r="B72" s="23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</row>
    <row r="73" spans="1:15" hidden="1">
      <c r="A73" s="23" t="s">
        <v>63</v>
      </c>
      <c r="B73" s="23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</row>
    <row r="74" spans="1:15" hidden="1">
      <c r="A74" s="23" t="s">
        <v>64</v>
      </c>
      <c r="B74" s="23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</row>
    <row r="75" spans="1:15" s="277" customFormat="1" hidden="1">
      <c r="A75" s="290" t="s">
        <v>65</v>
      </c>
      <c r="B75" s="290"/>
      <c r="C75" s="297">
        <f t="shared" ref="C75:O75" si="9">SUM(C71:C74)</f>
        <v>0</v>
      </c>
      <c r="D75" s="297">
        <f t="shared" si="9"/>
        <v>0</v>
      </c>
      <c r="E75" s="297">
        <f t="shared" si="9"/>
        <v>0</v>
      </c>
      <c r="F75" s="297">
        <f t="shared" si="9"/>
        <v>0</v>
      </c>
      <c r="G75" s="297">
        <f t="shared" si="9"/>
        <v>0</v>
      </c>
      <c r="H75" s="297">
        <f t="shared" si="9"/>
        <v>0</v>
      </c>
      <c r="I75" s="297">
        <f t="shared" si="9"/>
        <v>0</v>
      </c>
      <c r="J75" s="297">
        <f t="shared" si="9"/>
        <v>0</v>
      </c>
      <c r="K75" s="297">
        <f t="shared" si="9"/>
        <v>0</v>
      </c>
      <c r="L75" s="297">
        <f t="shared" si="9"/>
        <v>0</v>
      </c>
      <c r="M75" s="297">
        <f t="shared" si="9"/>
        <v>0</v>
      </c>
      <c r="N75" s="297">
        <f t="shared" si="9"/>
        <v>0</v>
      </c>
      <c r="O75" s="297">
        <f t="shared" si="9"/>
        <v>0</v>
      </c>
    </row>
    <row r="76" spans="1:15" ht="8.1" hidden="1" customHeight="1">
      <c r="A76" s="281"/>
      <c r="B76" s="281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</row>
    <row r="77" spans="1:15" hidden="1">
      <c r="A77" s="290" t="s">
        <v>66</v>
      </c>
      <c r="B77" s="290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</row>
    <row r="78" spans="1:15" hidden="1">
      <c r="A78" s="23" t="s">
        <v>67</v>
      </c>
      <c r="B78" s="23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</row>
    <row r="79" spans="1:15" hidden="1">
      <c r="A79" s="23" t="s">
        <v>68</v>
      </c>
      <c r="B79" s="23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</row>
    <row r="80" spans="1:15" hidden="1">
      <c r="A80" s="23" t="s">
        <v>69</v>
      </c>
      <c r="B80" s="23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</row>
    <row r="81" spans="1:15" hidden="1">
      <c r="A81" s="23" t="s">
        <v>70</v>
      </c>
      <c r="B81" s="23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</row>
    <row r="82" spans="1:15" hidden="1">
      <c r="A82" s="23" t="s">
        <v>71</v>
      </c>
      <c r="B82" s="23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</row>
    <row r="83" spans="1:15" hidden="1">
      <c r="A83" s="23" t="s">
        <v>72</v>
      </c>
      <c r="B83" s="23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</row>
    <row r="84" spans="1:15" s="277" customFormat="1" hidden="1">
      <c r="A84" s="290" t="s">
        <v>73</v>
      </c>
      <c r="B84" s="290"/>
      <c r="C84" s="297">
        <f t="shared" ref="C84:O84" si="10">SUM(C78:C83)</f>
        <v>0</v>
      </c>
      <c r="D84" s="297">
        <f t="shared" si="10"/>
        <v>0</v>
      </c>
      <c r="E84" s="297">
        <f t="shared" si="10"/>
        <v>0</v>
      </c>
      <c r="F84" s="297">
        <f t="shared" si="10"/>
        <v>0</v>
      </c>
      <c r="G84" s="297">
        <f t="shared" si="10"/>
        <v>0</v>
      </c>
      <c r="H84" s="297">
        <f t="shared" si="10"/>
        <v>0</v>
      </c>
      <c r="I84" s="297">
        <f t="shared" si="10"/>
        <v>0</v>
      </c>
      <c r="J84" s="297">
        <f t="shared" si="10"/>
        <v>0</v>
      </c>
      <c r="K84" s="297">
        <f t="shared" si="10"/>
        <v>0</v>
      </c>
      <c r="L84" s="297">
        <f t="shared" si="10"/>
        <v>0</v>
      </c>
      <c r="M84" s="297">
        <f t="shared" si="10"/>
        <v>0</v>
      </c>
      <c r="N84" s="297">
        <f t="shared" si="10"/>
        <v>0</v>
      </c>
      <c r="O84" s="297">
        <f t="shared" si="10"/>
        <v>0</v>
      </c>
    </row>
    <row r="85" spans="1:15" hidden="1">
      <c r="A85" s="281" t="s">
        <v>74</v>
      </c>
      <c r="B85" s="281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</row>
    <row r="86" spans="1:15" s="277" customFormat="1" hidden="1">
      <c r="A86" s="290" t="s">
        <v>75</v>
      </c>
      <c r="B86" s="290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</row>
    <row r="87" spans="1:15" hidden="1">
      <c r="A87" s="23" t="s">
        <v>76</v>
      </c>
      <c r="B87" s="23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</row>
    <row r="88" spans="1:15" hidden="1">
      <c r="A88" s="23" t="s">
        <v>77</v>
      </c>
      <c r="B88" s="23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</row>
    <row r="89" spans="1:15" s="277" customFormat="1" ht="10.9" customHeight="1">
      <c r="A89" s="290" t="s">
        <v>78</v>
      </c>
      <c r="B89" s="290"/>
      <c r="C89" s="297">
        <f t="shared" ref="C89:O89" si="11">SUM(C87:C88)</f>
        <v>0</v>
      </c>
      <c r="D89" s="297">
        <f t="shared" si="11"/>
        <v>0</v>
      </c>
      <c r="E89" s="297">
        <f t="shared" si="11"/>
        <v>0</v>
      </c>
      <c r="F89" s="297">
        <f t="shared" si="11"/>
        <v>0</v>
      </c>
      <c r="G89" s="297">
        <f t="shared" si="11"/>
        <v>0</v>
      </c>
      <c r="H89" s="297">
        <f t="shared" si="11"/>
        <v>0</v>
      </c>
      <c r="I89" s="297">
        <f t="shared" si="11"/>
        <v>0</v>
      </c>
      <c r="J89" s="297">
        <f t="shared" si="11"/>
        <v>0</v>
      </c>
      <c r="K89" s="297">
        <f t="shared" si="11"/>
        <v>0</v>
      </c>
      <c r="L89" s="297">
        <f t="shared" si="11"/>
        <v>0</v>
      </c>
      <c r="M89" s="297">
        <f t="shared" si="11"/>
        <v>0</v>
      </c>
      <c r="N89" s="297">
        <f t="shared" si="11"/>
        <v>0</v>
      </c>
      <c r="O89" s="297">
        <f t="shared" si="11"/>
        <v>0</v>
      </c>
    </row>
    <row r="90" spans="1:15" ht="8.1" customHeight="1">
      <c r="A90" s="281"/>
      <c r="B90" s="281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</row>
    <row r="91" spans="1:15">
      <c r="A91" s="290" t="s">
        <v>293</v>
      </c>
      <c r="B91" s="290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</row>
    <row r="92" spans="1:15" hidden="1">
      <c r="A92" s="23" t="s">
        <v>294</v>
      </c>
      <c r="B92" s="23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</row>
    <row r="93" spans="1:15" hidden="1">
      <c r="A93" s="23" t="s">
        <v>295</v>
      </c>
      <c r="B93" s="23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</row>
    <row r="94" spans="1:15" hidden="1">
      <c r="A94" s="23" t="s">
        <v>296</v>
      </c>
      <c r="B94" s="23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</row>
    <row r="95" spans="1:15">
      <c r="A95" s="62" t="s">
        <v>297</v>
      </c>
      <c r="B95" s="62"/>
      <c r="C95" s="282"/>
      <c r="D95" s="282"/>
      <c r="E95" s="282"/>
      <c r="F95" s="282"/>
      <c r="G95" s="282"/>
      <c r="H95" s="282"/>
      <c r="I95" s="282"/>
      <c r="J95" s="282"/>
      <c r="K95" s="282"/>
      <c r="L95" s="282"/>
      <c r="M95" s="282"/>
      <c r="N95" s="282"/>
      <c r="O95" s="282"/>
    </row>
    <row r="96" spans="1:15">
      <c r="A96" s="62" t="s">
        <v>82</v>
      </c>
      <c r="B96" s="6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</row>
    <row r="97" spans="1:15" hidden="1">
      <c r="A97" s="62" t="s">
        <v>298</v>
      </c>
      <c r="B97" s="62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</row>
    <row r="98" spans="1:15">
      <c r="A98" s="62" t="s">
        <v>299</v>
      </c>
      <c r="B98" s="6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</row>
    <row r="99" spans="1:15">
      <c r="A99" s="62" t="s">
        <v>300</v>
      </c>
      <c r="B99" s="6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</row>
    <row r="100" spans="1:15" hidden="1">
      <c r="A100" s="23" t="s">
        <v>302</v>
      </c>
      <c r="B100" s="23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</row>
    <row r="101" spans="1:15" s="277" customFormat="1">
      <c r="A101" s="290" t="s">
        <v>85</v>
      </c>
      <c r="B101" s="290"/>
      <c r="C101" s="297">
        <f t="shared" ref="C101:O101" si="12">SUM(C92:C100)</f>
        <v>0</v>
      </c>
      <c r="D101" s="297">
        <f t="shared" si="12"/>
        <v>0</v>
      </c>
      <c r="E101" s="297">
        <f t="shared" si="12"/>
        <v>0</v>
      </c>
      <c r="F101" s="297">
        <f t="shared" si="12"/>
        <v>0</v>
      </c>
      <c r="G101" s="297">
        <f t="shared" si="12"/>
        <v>0</v>
      </c>
      <c r="H101" s="297">
        <f t="shared" si="12"/>
        <v>0</v>
      </c>
      <c r="I101" s="297">
        <f t="shared" si="12"/>
        <v>0</v>
      </c>
      <c r="J101" s="297">
        <f t="shared" si="12"/>
        <v>0</v>
      </c>
      <c r="K101" s="297">
        <f t="shared" si="12"/>
        <v>0</v>
      </c>
      <c r="L101" s="297">
        <f t="shared" si="12"/>
        <v>0</v>
      </c>
      <c r="M101" s="297">
        <f t="shared" si="12"/>
        <v>0</v>
      </c>
      <c r="N101" s="297">
        <f t="shared" si="12"/>
        <v>0</v>
      </c>
      <c r="O101" s="297">
        <f t="shared" si="12"/>
        <v>0</v>
      </c>
    </row>
    <row r="102" spans="1:15" hidden="1">
      <c r="A102" s="33" t="s">
        <v>86</v>
      </c>
      <c r="B102" s="33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</row>
    <row r="103" spans="1:15" s="280" customFormat="1" ht="18.75">
      <c r="A103" s="288" t="s">
        <v>87</v>
      </c>
      <c r="B103" s="288"/>
      <c r="C103" s="304">
        <f t="shared" ref="C103:O103" si="13">SUM(C102,C101,C89,C85,C84,C75,C68,C62,C54,C49,C42,C25,C13)</f>
        <v>13000</v>
      </c>
      <c r="D103" s="304">
        <f t="shared" si="13"/>
        <v>13000</v>
      </c>
      <c r="E103" s="304">
        <f t="shared" si="13"/>
        <v>13000</v>
      </c>
      <c r="F103" s="304">
        <f t="shared" si="13"/>
        <v>13000</v>
      </c>
      <c r="G103" s="304">
        <f t="shared" si="13"/>
        <v>13000</v>
      </c>
      <c r="H103" s="304">
        <f t="shared" si="13"/>
        <v>9000</v>
      </c>
      <c r="I103" s="304">
        <f t="shared" si="13"/>
        <v>0</v>
      </c>
      <c r="J103" s="304">
        <f t="shared" si="13"/>
        <v>0</v>
      </c>
      <c r="K103" s="304">
        <f t="shared" si="13"/>
        <v>13000</v>
      </c>
      <c r="L103" s="304">
        <f t="shared" si="13"/>
        <v>13000</v>
      </c>
      <c r="M103" s="304">
        <f t="shared" si="13"/>
        <v>13000</v>
      </c>
      <c r="N103" s="304">
        <f t="shared" si="13"/>
        <v>13000</v>
      </c>
      <c r="O103" s="304">
        <f t="shared" si="13"/>
        <v>126000</v>
      </c>
    </row>
    <row r="104" spans="1:15" ht="8.1" customHeight="1">
      <c r="A104" s="281"/>
      <c r="B104" s="281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</row>
    <row r="105" spans="1:15" ht="18.75">
      <c r="A105" s="305" t="s">
        <v>88</v>
      </c>
      <c r="B105" s="305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</row>
    <row r="106" spans="1:15" s="277" customFormat="1" hidden="1">
      <c r="A106" s="290" t="s">
        <v>89</v>
      </c>
      <c r="B106" s="290"/>
      <c r="C106" s="297"/>
      <c r="D106" s="297"/>
      <c r="E106" s="297"/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</row>
    <row r="107" spans="1:15" hidden="1">
      <c r="A107" s="293" t="s">
        <v>90</v>
      </c>
      <c r="B107" s="293"/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</row>
    <row r="108" spans="1:15" hidden="1">
      <c r="A108" s="293" t="s">
        <v>91</v>
      </c>
      <c r="B108" s="293"/>
      <c r="C108" s="282"/>
      <c r="D108" s="282"/>
      <c r="E108" s="282"/>
      <c r="F108" s="282"/>
      <c r="G108" s="282"/>
      <c r="H108" s="282"/>
      <c r="I108" s="282"/>
      <c r="J108" s="282"/>
      <c r="K108" s="282"/>
      <c r="L108" s="282"/>
      <c r="M108" s="282"/>
      <c r="N108" s="282"/>
      <c r="O108" s="282"/>
    </row>
    <row r="109" spans="1:15" hidden="1">
      <c r="A109" s="293" t="s">
        <v>92</v>
      </c>
      <c r="B109" s="293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</row>
    <row r="110" spans="1:15" hidden="1">
      <c r="A110" s="293" t="s">
        <v>93</v>
      </c>
      <c r="B110" s="293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</row>
    <row r="111" spans="1:15" s="277" customFormat="1" hidden="1">
      <c r="A111" s="290" t="s">
        <v>94</v>
      </c>
      <c r="B111" s="290"/>
      <c r="C111" s="297">
        <f t="shared" ref="C111:O111" si="14">SUM(C107:C110)</f>
        <v>0</v>
      </c>
      <c r="D111" s="297">
        <f t="shared" si="14"/>
        <v>0</v>
      </c>
      <c r="E111" s="297">
        <f t="shared" si="14"/>
        <v>0</v>
      </c>
      <c r="F111" s="297">
        <f t="shared" si="14"/>
        <v>0</v>
      </c>
      <c r="G111" s="297">
        <f t="shared" si="14"/>
        <v>0</v>
      </c>
      <c r="H111" s="297">
        <f t="shared" si="14"/>
        <v>0</v>
      </c>
      <c r="I111" s="297">
        <f t="shared" si="14"/>
        <v>0</v>
      </c>
      <c r="J111" s="297">
        <f t="shared" si="14"/>
        <v>0</v>
      </c>
      <c r="K111" s="297">
        <f t="shared" si="14"/>
        <v>0</v>
      </c>
      <c r="L111" s="297">
        <f t="shared" si="14"/>
        <v>0</v>
      </c>
      <c r="M111" s="297">
        <f t="shared" si="14"/>
        <v>0</v>
      </c>
      <c r="N111" s="297">
        <f t="shared" si="14"/>
        <v>0</v>
      </c>
      <c r="O111" s="297">
        <f t="shared" si="14"/>
        <v>0</v>
      </c>
    </row>
    <row r="112" spans="1:15" s="277" customFormat="1" ht="6" hidden="1" customHeight="1">
      <c r="A112" s="307"/>
      <c r="B112" s="307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</row>
    <row r="113" spans="1:15" s="277" customFormat="1" hidden="1">
      <c r="A113" s="290" t="s">
        <v>95</v>
      </c>
      <c r="B113" s="290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</row>
    <row r="114" spans="1:15" hidden="1">
      <c r="A114" s="293" t="s">
        <v>96</v>
      </c>
      <c r="B114" s="293"/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</row>
    <row r="115" spans="1:15" hidden="1">
      <c r="A115" s="293" t="s">
        <v>97</v>
      </c>
      <c r="B115" s="293"/>
      <c r="C115" s="282"/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</row>
    <row r="116" spans="1:15" hidden="1">
      <c r="A116" s="293" t="s">
        <v>98</v>
      </c>
      <c r="B116" s="293"/>
      <c r="C116" s="282"/>
      <c r="D116" s="282"/>
      <c r="E116" s="282"/>
      <c r="F116" s="282"/>
      <c r="G116" s="282"/>
      <c r="H116" s="282"/>
      <c r="I116" s="282"/>
      <c r="J116" s="282"/>
      <c r="K116" s="282"/>
      <c r="L116" s="282"/>
      <c r="M116" s="282"/>
      <c r="N116" s="282"/>
      <c r="O116" s="282"/>
    </row>
    <row r="117" spans="1:15" hidden="1">
      <c r="A117" s="293" t="s">
        <v>99</v>
      </c>
      <c r="B117" s="293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</row>
    <row r="118" spans="1:15" hidden="1">
      <c r="A118" s="293" t="s">
        <v>100</v>
      </c>
      <c r="B118" s="293"/>
      <c r="C118" s="282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</row>
    <row r="119" spans="1:15" s="277" customFormat="1" hidden="1">
      <c r="A119" s="290" t="s">
        <v>101</v>
      </c>
      <c r="B119" s="290"/>
      <c r="C119" s="297">
        <f t="shared" ref="C119:O119" si="15">SUM(C114:C118)</f>
        <v>0</v>
      </c>
      <c r="D119" s="297">
        <f t="shared" si="15"/>
        <v>0</v>
      </c>
      <c r="E119" s="297">
        <f t="shared" si="15"/>
        <v>0</v>
      </c>
      <c r="F119" s="297">
        <f t="shared" si="15"/>
        <v>0</v>
      </c>
      <c r="G119" s="297">
        <f t="shared" si="15"/>
        <v>0</v>
      </c>
      <c r="H119" s="297">
        <f t="shared" si="15"/>
        <v>0</v>
      </c>
      <c r="I119" s="297">
        <f t="shared" si="15"/>
        <v>0</v>
      </c>
      <c r="J119" s="297">
        <f t="shared" si="15"/>
        <v>0</v>
      </c>
      <c r="K119" s="297">
        <f t="shared" si="15"/>
        <v>0</v>
      </c>
      <c r="L119" s="297">
        <f t="shared" si="15"/>
        <v>0</v>
      </c>
      <c r="M119" s="297">
        <f t="shared" si="15"/>
        <v>0</v>
      </c>
      <c r="N119" s="297">
        <f t="shared" si="15"/>
        <v>0</v>
      </c>
      <c r="O119" s="297">
        <f t="shared" si="15"/>
        <v>0</v>
      </c>
    </row>
    <row r="120" spans="1:15" s="277" customFormat="1" ht="6" hidden="1" customHeight="1">
      <c r="A120" s="307"/>
      <c r="B120" s="307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</row>
    <row r="121" spans="1:15">
      <c r="A121" s="290" t="s">
        <v>102</v>
      </c>
      <c r="B121" s="290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1"/>
      <c r="N121" s="291"/>
      <c r="O121" s="291"/>
    </row>
    <row r="122" spans="1:15">
      <c r="A122" s="293" t="s">
        <v>103</v>
      </c>
      <c r="B122" s="293"/>
      <c r="C122" s="282">
        <v>0</v>
      </c>
      <c r="D122" s="282">
        <v>0</v>
      </c>
      <c r="E122" s="282">
        <v>0</v>
      </c>
      <c r="F122" s="282">
        <v>0</v>
      </c>
      <c r="G122" s="282">
        <v>0</v>
      </c>
      <c r="H122" s="282">
        <v>0</v>
      </c>
      <c r="I122" s="282">
        <v>0</v>
      </c>
      <c r="J122" s="282">
        <v>0</v>
      </c>
      <c r="K122" s="282">
        <v>0</v>
      </c>
      <c r="L122" s="282">
        <v>0</v>
      </c>
      <c r="M122" s="282">
        <v>0</v>
      </c>
      <c r="N122" s="282">
        <v>0</v>
      </c>
      <c r="O122" s="282">
        <f>SUM(C122:N122)</f>
        <v>0</v>
      </c>
    </row>
    <row r="123" spans="1:15">
      <c r="A123" s="293" t="s">
        <v>104</v>
      </c>
      <c r="B123" s="293"/>
      <c r="C123" s="282">
        <v>0</v>
      </c>
      <c r="D123" s="282">
        <v>0</v>
      </c>
      <c r="E123" s="282">
        <v>0</v>
      </c>
      <c r="F123" s="282">
        <v>0</v>
      </c>
      <c r="G123" s="282">
        <v>0</v>
      </c>
      <c r="H123" s="282">
        <v>0</v>
      </c>
      <c r="I123" s="282">
        <v>0</v>
      </c>
      <c r="J123" s="282">
        <v>0</v>
      </c>
      <c r="K123" s="282">
        <v>0</v>
      </c>
      <c r="L123" s="282">
        <v>0</v>
      </c>
      <c r="M123" s="282">
        <v>0</v>
      </c>
      <c r="N123" s="282">
        <v>0</v>
      </c>
      <c r="O123" s="282">
        <f>SUM(C123:N123)</f>
        <v>0</v>
      </c>
    </row>
    <row r="124" spans="1:15" hidden="1">
      <c r="A124" s="293" t="s">
        <v>105</v>
      </c>
      <c r="B124" s="293"/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</row>
    <row r="125" spans="1:15">
      <c r="A125" s="293" t="s">
        <v>106</v>
      </c>
      <c r="B125" s="293"/>
      <c r="C125" s="282">
        <v>0</v>
      </c>
      <c r="D125" s="282">
        <v>0</v>
      </c>
      <c r="E125" s="282">
        <v>0</v>
      </c>
      <c r="F125" s="282">
        <v>0</v>
      </c>
      <c r="G125" s="282">
        <v>0</v>
      </c>
      <c r="H125" s="282">
        <v>0</v>
      </c>
      <c r="I125" s="282">
        <v>0</v>
      </c>
      <c r="J125" s="282">
        <v>0</v>
      </c>
      <c r="K125" s="282">
        <v>0</v>
      </c>
      <c r="L125" s="282">
        <v>0</v>
      </c>
      <c r="M125" s="282">
        <v>0</v>
      </c>
      <c r="N125" s="282">
        <v>0</v>
      </c>
      <c r="O125" s="282">
        <f>SUM(C125:N125)</f>
        <v>0</v>
      </c>
    </row>
    <row r="126" spans="1:15">
      <c r="A126" s="293" t="s">
        <v>107</v>
      </c>
      <c r="B126" s="293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</row>
    <row r="127" spans="1:15" hidden="1">
      <c r="A127" s="293" t="s">
        <v>108</v>
      </c>
      <c r="B127" s="293"/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</row>
    <row r="128" spans="1:15" hidden="1">
      <c r="A128" s="293" t="s">
        <v>109</v>
      </c>
      <c r="B128" s="293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</row>
    <row r="129" spans="1:15" s="278" customFormat="1">
      <c r="A129" s="298" t="s">
        <v>110</v>
      </c>
      <c r="B129" s="298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</row>
    <row r="130" spans="1:15" s="278" customFormat="1">
      <c r="A130" s="308" t="s">
        <v>111</v>
      </c>
      <c r="B130" s="308"/>
      <c r="C130" s="299"/>
      <c r="D130" s="299"/>
      <c r="E130" s="299"/>
      <c r="F130" s="299"/>
      <c r="G130" s="299"/>
      <c r="H130" s="299"/>
      <c r="I130" s="299"/>
      <c r="J130" s="299"/>
      <c r="K130" s="299"/>
      <c r="L130" s="299"/>
      <c r="M130" s="299"/>
      <c r="N130" s="299"/>
      <c r="O130" s="299"/>
    </row>
    <row r="131" spans="1:15">
      <c r="A131" s="309" t="s">
        <v>900</v>
      </c>
      <c r="B131" s="309"/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</row>
    <row r="132" spans="1:15">
      <c r="A132" s="309" t="s">
        <v>112</v>
      </c>
      <c r="B132" s="309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</row>
    <row r="133" spans="1:15">
      <c r="A133" s="309" t="s">
        <v>113</v>
      </c>
      <c r="B133" s="309"/>
      <c r="C133" s="282"/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</row>
    <row r="134" spans="1:15">
      <c r="A134" s="309" t="s">
        <v>114</v>
      </c>
      <c r="B134" s="309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</row>
    <row r="135" spans="1:15">
      <c r="A135" s="309" t="s">
        <v>115</v>
      </c>
      <c r="B135" s="309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</row>
    <row r="136" spans="1:15">
      <c r="A136" s="309" t="s">
        <v>116</v>
      </c>
      <c r="B136" s="309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</row>
    <row r="137" spans="1:15">
      <c r="A137" s="309" t="s">
        <v>117</v>
      </c>
      <c r="B137" s="309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</row>
    <row r="138" spans="1:15">
      <c r="A138" s="309" t="s">
        <v>118</v>
      </c>
      <c r="B138" s="309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</row>
    <row r="139" spans="1:15">
      <c r="A139" s="309" t="s">
        <v>901</v>
      </c>
      <c r="B139" s="309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</row>
    <row r="140" spans="1:15">
      <c r="A140" s="309" t="s">
        <v>902</v>
      </c>
      <c r="B140" s="309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</row>
    <row r="141" spans="1:15">
      <c r="A141" s="309" t="s">
        <v>903</v>
      </c>
      <c r="B141" s="309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</row>
    <row r="142" spans="1:15">
      <c r="A142" s="309" t="s">
        <v>904</v>
      </c>
      <c r="B142" s="309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</row>
    <row r="143" spans="1:15">
      <c r="A143" s="309" t="s">
        <v>918</v>
      </c>
      <c r="B143" s="309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</row>
    <row r="144" spans="1:15" s="279" customFormat="1">
      <c r="A144" s="308" t="s">
        <v>244</v>
      </c>
      <c r="B144" s="308"/>
      <c r="C144" s="303">
        <f t="shared" ref="C144:O144" si="16">SUM(C131:C134)</f>
        <v>0</v>
      </c>
      <c r="D144" s="303">
        <f t="shared" si="16"/>
        <v>0</v>
      </c>
      <c r="E144" s="303">
        <f t="shared" si="16"/>
        <v>0</v>
      </c>
      <c r="F144" s="303">
        <f t="shared" si="16"/>
        <v>0</v>
      </c>
      <c r="G144" s="303">
        <f t="shared" si="16"/>
        <v>0</v>
      </c>
      <c r="H144" s="303">
        <f t="shared" si="16"/>
        <v>0</v>
      </c>
      <c r="I144" s="303">
        <f t="shared" si="16"/>
        <v>0</v>
      </c>
      <c r="J144" s="303">
        <f t="shared" si="16"/>
        <v>0</v>
      </c>
      <c r="K144" s="303">
        <f t="shared" si="16"/>
        <v>0</v>
      </c>
      <c r="L144" s="303">
        <f t="shared" si="16"/>
        <v>0</v>
      </c>
      <c r="M144" s="303">
        <f t="shared" si="16"/>
        <v>0</v>
      </c>
      <c r="N144" s="303">
        <f t="shared" si="16"/>
        <v>0</v>
      </c>
      <c r="O144" s="303">
        <f t="shared" si="16"/>
        <v>0</v>
      </c>
    </row>
    <row r="145" spans="1:15" s="278" customFormat="1">
      <c r="A145" s="308" t="s">
        <v>122</v>
      </c>
      <c r="B145" s="308"/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</row>
    <row r="146" spans="1:15">
      <c r="A146" s="35" t="s">
        <v>124</v>
      </c>
      <c r="B146" s="35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</row>
    <row r="147" spans="1:15" s="278" customFormat="1">
      <c r="A147" s="52" t="s">
        <v>125</v>
      </c>
      <c r="B147" s="52"/>
      <c r="C147" s="299"/>
      <c r="D147" s="299"/>
      <c r="E147" s="299"/>
      <c r="F147" s="299"/>
      <c r="G147" s="299"/>
      <c r="H147" s="299"/>
      <c r="I147" s="299"/>
      <c r="J147" s="299"/>
      <c r="K147" s="299"/>
      <c r="L147" s="299"/>
      <c r="M147" s="299"/>
      <c r="N147" s="299"/>
      <c r="O147" s="299"/>
    </row>
    <row r="148" spans="1:15">
      <c r="A148" s="36" t="s">
        <v>126</v>
      </c>
      <c r="B148" s="36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</row>
    <row r="149" spans="1:15">
      <c r="A149" s="36" t="s">
        <v>245</v>
      </c>
      <c r="B149" s="36"/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</row>
    <row r="150" spans="1:15" hidden="1">
      <c r="A150" s="36" t="s">
        <v>127</v>
      </c>
      <c r="B150" s="36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</row>
    <row r="151" spans="1:15">
      <c r="A151" s="36" t="s">
        <v>310</v>
      </c>
      <c r="B151" s="36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</row>
    <row r="152" spans="1:15" s="279" customFormat="1">
      <c r="A152" s="52" t="s">
        <v>131</v>
      </c>
      <c r="B152" s="52"/>
      <c r="C152" s="303">
        <f t="shared" ref="C152:O152" si="17">SUM(C148:C151)</f>
        <v>0</v>
      </c>
      <c r="D152" s="303">
        <f t="shared" si="17"/>
        <v>0</v>
      </c>
      <c r="E152" s="303">
        <f t="shared" si="17"/>
        <v>0</v>
      </c>
      <c r="F152" s="303">
        <f t="shared" si="17"/>
        <v>0</v>
      </c>
      <c r="G152" s="303">
        <f t="shared" si="17"/>
        <v>0</v>
      </c>
      <c r="H152" s="303">
        <f t="shared" si="17"/>
        <v>0</v>
      </c>
      <c r="I152" s="303">
        <f t="shared" si="17"/>
        <v>0</v>
      </c>
      <c r="J152" s="303">
        <f t="shared" si="17"/>
        <v>0</v>
      </c>
      <c r="K152" s="303">
        <f t="shared" si="17"/>
        <v>0</v>
      </c>
      <c r="L152" s="303">
        <f t="shared" si="17"/>
        <v>0</v>
      </c>
      <c r="M152" s="303">
        <f t="shared" si="17"/>
        <v>0</v>
      </c>
      <c r="N152" s="303">
        <f t="shared" si="17"/>
        <v>0</v>
      </c>
      <c r="O152" s="303">
        <f t="shared" si="17"/>
        <v>0</v>
      </c>
    </row>
    <row r="153" spans="1:15">
      <c r="A153" s="35" t="s">
        <v>246</v>
      </c>
      <c r="B153" s="35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2"/>
      <c r="N153" s="282"/>
      <c r="O153" s="282"/>
    </row>
    <row r="154" spans="1:15" s="279" customFormat="1">
      <c r="A154" s="308" t="s">
        <v>247</v>
      </c>
      <c r="B154" s="308"/>
      <c r="C154" s="303">
        <f t="shared" ref="C154:O154" si="18">SUM(C153,C152,C146)</f>
        <v>0</v>
      </c>
      <c r="D154" s="303">
        <f t="shared" si="18"/>
        <v>0</v>
      </c>
      <c r="E154" s="303">
        <f t="shared" si="18"/>
        <v>0</v>
      </c>
      <c r="F154" s="303">
        <f t="shared" si="18"/>
        <v>0</v>
      </c>
      <c r="G154" s="303">
        <f t="shared" si="18"/>
        <v>0</v>
      </c>
      <c r="H154" s="303">
        <f t="shared" si="18"/>
        <v>0</v>
      </c>
      <c r="I154" s="303">
        <f t="shared" si="18"/>
        <v>0</v>
      </c>
      <c r="J154" s="303">
        <f t="shared" si="18"/>
        <v>0</v>
      </c>
      <c r="K154" s="303">
        <f t="shared" si="18"/>
        <v>0</v>
      </c>
      <c r="L154" s="303">
        <f t="shared" si="18"/>
        <v>0</v>
      </c>
      <c r="M154" s="303">
        <f t="shared" si="18"/>
        <v>0</v>
      </c>
      <c r="N154" s="303">
        <f t="shared" si="18"/>
        <v>0</v>
      </c>
      <c r="O154" s="303">
        <f t="shared" si="18"/>
        <v>0</v>
      </c>
    </row>
    <row r="155" spans="1:15" hidden="1">
      <c r="A155" s="37" t="s">
        <v>132</v>
      </c>
      <c r="B155" s="37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</row>
    <row r="156" spans="1:15">
      <c r="A156" s="37" t="s">
        <v>133</v>
      </c>
      <c r="B156" s="37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2"/>
      <c r="N156" s="282"/>
      <c r="O156" s="282"/>
    </row>
    <row r="157" spans="1:15">
      <c r="A157" s="37" t="s">
        <v>134</v>
      </c>
      <c r="B157" s="37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2"/>
      <c r="N157" s="282"/>
      <c r="O157" s="282"/>
    </row>
    <row r="158" spans="1:15" s="279" customFormat="1">
      <c r="A158" s="298" t="s">
        <v>135</v>
      </c>
      <c r="B158" s="298"/>
      <c r="C158" s="303">
        <f t="shared" ref="C158:O158" si="19">SUM(C155:C157,C154,C144)</f>
        <v>0</v>
      </c>
      <c r="D158" s="303">
        <f t="shared" si="19"/>
        <v>0</v>
      </c>
      <c r="E158" s="303">
        <f t="shared" si="19"/>
        <v>0</v>
      </c>
      <c r="F158" s="303">
        <f t="shared" si="19"/>
        <v>0</v>
      </c>
      <c r="G158" s="303">
        <f t="shared" si="19"/>
        <v>0</v>
      </c>
      <c r="H158" s="303">
        <f t="shared" si="19"/>
        <v>0</v>
      </c>
      <c r="I158" s="303">
        <f t="shared" si="19"/>
        <v>0</v>
      </c>
      <c r="J158" s="303">
        <f t="shared" si="19"/>
        <v>0</v>
      </c>
      <c r="K158" s="303">
        <f t="shared" si="19"/>
        <v>0</v>
      </c>
      <c r="L158" s="303">
        <f t="shared" si="19"/>
        <v>0</v>
      </c>
      <c r="M158" s="303">
        <f t="shared" si="19"/>
        <v>0</v>
      </c>
      <c r="N158" s="303">
        <f t="shared" si="19"/>
        <v>0</v>
      </c>
      <c r="O158" s="303">
        <f t="shared" si="19"/>
        <v>0</v>
      </c>
    </row>
    <row r="159" spans="1:15">
      <c r="A159" s="23" t="s">
        <v>136</v>
      </c>
      <c r="B159" s="23"/>
      <c r="C159" s="282"/>
      <c r="D159" s="282"/>
      <c r="E159" s="282"/>
      <c r="F159" s="282"/>
      <c r="G159" s="282"/>
      <c r="H159" s="282"/>
      <c r="I159" s="310"/>
      <c r="J159" s="282"/>
      <c r="K159" s="282"/>
      <c r="L159" s="282"/>
      <c r="M159" s="282"/>
      <c r="N159" s="282"/>
      <c r="O159" s="282"/>
    </row>
    <row r="160" spans="1:15" hidden="1">
      <c r="A160" s="23" t="s">
        <v>137</v>
      </c>
      <c r="B160" s="23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</row>
    <row r="161" spans="1:15" hidden="1">
      <c r="A161" s="23" t="s">
        <v>138</v>
      </c>
      <c r="B161" s="23"/>
      <c r="C161" s="282"/>
      <c r="D161" s="282"/>
      <c r="E161" s="282"/>
      <c r="F161" s="282"/>
      <c r="G161" s="282"/>
      <c r="H161" s="282"/>
      <c r="I161" s="282"/>
      <c r="J161" s="282"/>
      <c r="K161" s="282"/>
      <c r="L161" s="282"/>
      <c r="M161" s="282"/>
      <c r="N161" s="282"/>
      <c r="O161" s="282"/>
    </row>
    <row r="162" spans="1:15" hidden="1">
      <c r="A162" s="23" t="s">
        <v>139</v>
      </c>
      <c r="B162" s="23"/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</row>
    <row r="163" spans="1:15">
      <c r="A163" s="23" t="s">
        <v>140</v>
      </c>
      <c r="B163" s="23"/>
      <c r="C163" s="282">
        <v>0</v>
      </c>
      <c r="D163" s="282">
        <v>0</v>
      </c>
      <c r="E163" s="282">
        <v>0</v>
      </c>
      <c r="F163" s="282">
        <v>0</v>
      </c>
      <c r="G163" s="282">
        <v>0</v>
      </c>
      <c r="H163" s="282">
        <v>0</v>
      </c>
      <c r="I163" s="282">
        <v>0</v>
      </c>
      <c r="J163" s="282">
        <v>0</v>
      </c>
      <c r="K163" s="282">
        <v>0</v>
      </c>
      <c r="L163" s="282">
        <v>0</v>
      </c>
      <c r="M163" s="282">
        <v>0</v>
      </c>
      <c r="N163" s="282">
        <v>0</v>
      </c>
      <c r="O163" s="282">
        <f>SUM(C163:N163)</f>
        <v>0</v>
      </c>
    </row>
    <row r="164" spans="1:15" hidden="1">
      <c r="A164" s="23" t="s">
        <v>141</v>
      </c>
      <c r="B164" s="23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2"/>
      <c r="N164" s="282"/>
      <c r="O164" s="282"/>
    </row>
    <row r="165" spans="1:15">
      <c r="A165" s="23" t="s">
        <v>311</v>
      </c>
      <c r="B165" s="23"/>
      <c r="C165" s="282"/>
      <c r="D165" s="282"/>
      <c r="E165" s="282"/>
      <c r="F165" s="282"/>
      <c r="G165" s="282"/>
      <c r="H165" s="282"/>
      <c r="I165" s="310"/>
      <c r="J165" s="282"/>
      <c r="K165" s="282"/>
      <c r="L165" s="282"/>
      <c r="M165" s="282"/>
      <c r="N165" s="282"/>
      <c r="O165" s="282"/>
    </row>
    <row r="166" spans="1:15" hidden="1">
      <c r="A166" s="23" t="s">
        <v>143</v>
      </c>
      <c r="B166" s="23"/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</row>
    <row r="167" spans="1:15" s="277" customFormat="1">
      <c r="A167" s="290" t="s">
        <v>144</v>
      </c>
      <c r="B167" s="290"/>
      <c r="C167" s="297">
        <f t="shared" ref="C167:O167" si="20">SUM(C122:C128,C158,C159:C166)</f>
        <v>0</v>
      </c>
      <c r="D167" s="297">
        <f t="shared" si="20"/>
        <v>0</v>
      </c>
      <c r="E167" s="297">
        <f t="shared" si="20"/>
        <v>0</v>
      </c>
      <c r="F167" s="297">
        <f t="shared" si="20"/>
        <v>0</v>
      </c>
      <c r="G167" s="297">
        <f t="shared" si="20"/>
        <v>0</v>
      </c>
      <c r="H167" s="297">
        <f t="shared" si="20"/>
        <v>0</v>
      </c>
      <c r="I167" s="297">
        <f t="shared" si="20"/>
        <v>0</v>
      </c>
      <c r="J167" s="297">
        <f t="shared" si="20"/>
        <v>0</v>
      </c>
      <c r="K167" s="297">
        <f t="shared" si="20"/>
        <v>0</v>
      </c>
      <c r="L167" s="297">
        <f t="shared" si="20"/>
        <v>0</v>
      </c>
      <c r="M167" s="297">
        <f t="shared" si="20"/>
        <v>0</v>
      </c>
      <c r="N167" s="297">
        <f t="shared" si="20"/>
        <v>0</v>
      </c>
      <c r="O167" s="297">
        <f t="shared" si="20"/>
        <v>0</v>
      </c>
    </row>
    <row r="168" spans="1:15" s="277" customFormat="1" ht="6" customHeight="1">
      <c r="A168" s="307"/>
      <c r="B168" s="307"/>
      <c r="C168" s="281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81"/>
    </row>
    <row r="169" spans="1:15">
      <c r="A169" s="290" t="s">
        <v>145</v>
      </c>
      <c r="B169" s="290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</row>
    <row r="170" spans="1:15" hidden="1">
      <c r="A170" s="23" t="s">
        <v>146</v>
      </c>
      <c r="B170" s="23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</row>
    <row r="171" spans="1:15" hidden="1">
      <c r="A171" s="23" t="s">
        <v>147</v>
      </c>
      <c r="B171" s="23"/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</row>
    <row r="172" spans="1:15" hidden="1">
      <c r="A172" s="23" t="s">
        <v>148</v>
      </c>
      <c r="B172" s="23"/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82"/>
      <c r="N172" s="282"/>
      <c r="O172" s="282"/>
    </row>
    <row r="173" spans="1:15">
      <c r="A173" s="23" t="s">
        <v>249</v>
      </c>
      <c r="B173" s="23"/>
      <c r="C173" s="282">
        <v>0</v>
      </c>
      <c r="D173" s="282">
        <v>0</v>
      </c>
      <c r="E173" s="282">
        <v>0</v>
      </c>
      <c r="F173" s="282">
        <v>0</v>
      </c>
      <c r="G173" s="282">
        <v>0</v>
      </c>
      <c r="H173" s="282">
        <v>0</v>
      </c>
      <c r="I173" s="282">
        <v>0</v>
      </c>
      <c r="J173" s="282">
        <v>0</v>
      </c>
      <c r="K173" s="282">
        <v>0</v>
      </c>
      <c r="L173" s="282">
        <v>0</v>
      </c>
      <c r="M173" s="282">
        <v>0</v>
      </c>
      <c r="N173" s="282">
        <v>0</v>
      </c>
      <c r="O173" s="282">
        <f>SUM(C173:N173)</f>
        <v>0</v>
      </c>
    </row>
    <row r="174" spans="1:15">
      <c r="A174" s="23" t="s">
        <v>250</v>
      </c>
      <c r="B174" s="23"/>
      <c r="C174" s="282">
        <v>0</v>
      </c>
      <c r="D174" s="282">
        <v>0</v>
      </c>
      <c r="E174" s="282">
        <v>0</v>
      </c>
      <c r="F174" s="282">
        <v>0</v>
      </c>
      <c r="G174" s="282">
        <v>0</v>
      </c>
      <c r="H174" s="282">
        <v>0</v>
      </c>
      <c r="I174" s="282">
        <v>0</v>
      </c>
      <c r="J174" s="282">
        <v>0</v>
      </c>
      <c r="K174" s="282">
        <v>0</v>
      </c>
      <c r="L174" s="282">
        <v>0</v>
      </c>
      <c r="M174" s="282">
        <v>0</v>
      </c>
      <c r="N174" s="282">
        <v>0</v>
      </c>
      <c r="O174" s="282">
        <f>SUM(C174:N174)</f>
        <v>0</v>
      </c>
    </row>
    <row r="175" spans="1:15">
      <c r="A175" s="23" t="s">
        <v>151</v>
      </c>
      <c r="B175" s="23"/>
      <c r="C175" s="282">
        <v>0</v>
      </c>
      <c r="D175" s="282">
        <v>0</v>
      </c>
      <c r="E175" s="282">
        <v>0</v>
      </c>
      <c r="F175" s="282">
        <v>0</v>
      </c>
      <c r="G175" s="282">
        <v>0</v>
      </c>
      <c r="H175" s="282">
        <v>0</v>
      </c>
      <c r="I175" s="282">
        <v>0</v>
      </c>
      <c r="J175" s="282">
        <v>0</v>
      </c>
      <c r="K175" s="282">
        <v>0</v>
      </c>
      <c r="L175" s="282">
        <v>0</v>
      </c>
      <c r="M175" s="282">
        <v>0</v>
      </c>
      <c r="N175" s="282">
        <v>0</v>
      </c>
      <c r="O175" s="282">
        <f>SUM(C175:N175)</f>
        <v>0</v>
      </c>
    </row>
    <row r="176" spans="1:15">
      <c r="A176" s="23" t="s">
        <v>251</v>
      </c>
      <c r="B176" s="23"/>
      <c r="C176" s="282">
        <v>0</v>
      </c>
      <c r="D176" s="282">
        <v>0</v>
      </c>
      <c r="E176" s="282">
        <v>0</v>
      </c>
      <c r="F176" s="282">
        <v>0</v>
      </c>
      <c r="G176" s="282">
        <v>0</v>
      </c>
      <c r="H176" s="282">
        <v>0</v>
      </c>
      <c r="I176" s="282">
        <v>0</v>
      </c>
      <c r="J176" s="282">
        <v>0</v>
      </c>
      <c r="K176" s="282">
        <v>0</v>
      </c>
      <c r="L176" s="282">
        <v>0</v>
      </c>
      <c r="M176" s="282">
        <v>0</v>
      </c>
      <c r="N176" s="282">
        <v>0</v>
      </c>
      <c r="O176" s="282">
        <f>SUM(C176:N176)</f>
        <v>0</v>
      </c>
    </row>
    <row r="177" spans="1:15" hidden="1">
      <c r="A177" s="23" t="s">
        <v>152</v>
      </c>
      <c r="B177" s="23"/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</row>
    <row r="178" spans="1:15" s="278" customFormat="1">
      <c r="A178" s="53" t="s">
        <v>153</v>
      </c>
      <c r="B178" s="53"/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  <c r="O178" s="299"/>
    </row>
    <row r="179" spans="1:15">
      <c r="A179" s="31" t="s">
        <v>154</v>
      </c>
      <c r="B179" s="31"/>
      <c r="C179" s="282">
        <v>0</v>
      </c>
      <c r="D179" s="282">
        <v>0</v>
      </c>
      <c r="E179" s="282">
        <v>0</v>
      </c>
      <c r="F179" s="282">
        <v>0</v>
      </c>
      <c r="G179" s="282">
        <v>0</v>
      </c>
      <c r="H179" s="282">
        <v>0</v>
      </c>
      <c r="I179" s="282">
        <v>0</v>
      </c>
      <c r="J179" s="282">
        <v>0</v>
      </c>
      <c r="K179" s="282">
        <v>0</v>
      </c>
      <c r="L179" s="282">
        <v>0</v>
      </c>
      <c r="M179" s="282">
        <v>0</v>
      </c>
      <c r="N179" s="282">
        <v>0</v>
      </c>
      <c r="O179" s="282">
        <f>SUM(C179:N179)</f>
        <v>0</v>
      </c>
    </row>
    <row r="180" spans="1:15">
      <c r="A180" s="31" t="s">
        <v>155</v>
      </c>
      <c r="B180" s="31"/>
      <c r="C180" s="282">
        <v>0</v>
      </c>
      <c r="D180" s="282">
        <v>0</v>
      </c>
      <c r="E180" s="282">
        <v>0</v>
      </c>
      <c r="F180" s="282">
        <v>0</v>
      </c>
      <c r="G180" s="282">
        <v>0</v>
      </c>
      <c r="H180" s="282">
        <v>0</v>
      </c>
      <c r="I180" s="282">
        <v>0</v>
      </c>
      <c r="J180" s="282">
        <v>0</v>
      </c>
      <c r="K180" s="282">
        <v>0</v>
      </c>
      <c r="L180" s="282">
        <v>0</v>
      </c>
      <c r="M180" s="282">
        <v>0</v>
      </c>
      <c r="N180" s="282">
        <v>0</v>
      </c>
      <c r="O180" s="282">
        <f>SUM(C180:N180)</f>
        <v>0</v>
      </c>
    </row>
    <row r="181" spans="1:15">
      <c r="A181" s="31" t="s">
        <v>156</v>
      </c>
      <c r="B181" s="31"/>
      <c r="C181" s="282">
        <v>0</v>
      </c>
      <c r="D181" s="282">
        <v>0</v>
      </c>
      <c r="E181" s="282">
        <v>0</v>
      </c>
      <c r="F181" s="282">
        <v>0</v>
      </c>
      <c r="G181" s="282">
        <v>0</v>
      </c>
      <c r="H181" s="282">
        <v>0</v>
      </c>
      <c r="I181" s="282">
        <v>0</v>
      </c>
      <c r="J181" s="282">
        <v>0</v>
      </c>
      <c r="K181" s="282">
        <v>0</v>
      </c>
      <c r="L181" s="282">
        <v>0</v>
      </c>
      <c r="M181" s="282">
        <v>0</v>
      </c>
      <c r="N181" s="282">
        <v>0</v>
      </c>
      <c r="O181" s="282">
        <f>SUM(C181:N181)</f>
        <v>0</v>
      </c>
    </row>
    <row r="182" spans="1:15">
      <c r="A182" s="31" t="s">
        <v>157</v>
      </c>
      <c r="B182" s="31"/>
      <c r="C182" s="282">
        <v>0</v>
      </c>
      <c r="D182" s="282">
        <v>0</v>
      </c>
      <c r="E182" s="282">
        <v>0</v>
      </c>
      <c r="F182" s="282">
        <v>0</v>
      </c>
      <c r="G182" s="282">
        <v>0</v>
      </c>
      <c r="H182" s="282">
        <v>0</v>
      </c>
      <c r="I182" s="282">
        <v>0</v>
      </c>
      <c r="J182" s="282">
        <v>0</v>
      </c>
      <c r="K182" s="282">
        <v>0</v>
      </c>
      <c r="L182" s="282">
        <v>0</v>
      </c>
      <c r="M182" s="282">
        <v>0</v>
      </c>
      <c r="N182" s="282">
        <v>0</v>
      </c>
      <c r="O182" s="282">
        <f>SUM(C182:N182)</f>
        <v>0</v>
      </c>
    </row>
    <row r="183" spans="1:15">
      <c r="A183" s="31" t="s">
        <v>158</v>
      </c>
      <c r="B183" s="31"/>
      <c r="C183" s="282"/>
      <c r="D183" s="282"/>
      <c r="E183" s="282"/>
      <c r="F183" s="282"/>
      <c r="G183" s="282"/>
      <c r="H183" s="282"/>
      <c r="I183" s="282"/>
      <c r="J183" s="282"/>
      <c r="K183" s="282"/>
      <c r="L183" s="282"/>
      <c r="M183" s="282"/>
      <c r="N183" s="282"/>
      <c r="O183" s="282"/>
    </row>
    <row r="184" spans="1:15">
      <c r="A184" s="31" t="s">
        <v>159</v>
      </c>
      <c r="B184" s="31"/>
      <c r="C184" s="282">
        <v>0</v>
      </c>
      <c r="D184" s="282">
        <v>0</v>
      </c>
      <c r="E184" s="282">
        <v>0</v>
      </c>
      <c r="F184" s="282">
        <v>0</v>
      </c>
      <c r="G184" s="282">
        <v>0</v>
      </c>
      <c r="H184" s="282">
        <v>0</v>
      </c>
      <c r="I184" s="282">
        <v>0</v>
      </c>
      <c r="J184" s="282">
        <v>0</v>
      </c>
      <c r="K184" s="282">
        <v>0</v>
      </c>
      <c r="L184" s="282">
        <v>0</v>
      </c>
      <c r="M184" s="282">
        <v>0</v>
      </c>
      <c r="N184" s="282">
        <v>0</v>
      </c>
      <c r="O184" s="282">
        <f>SUM(C184:N184)</f>
        <v>0</v>
      </c>
    </row>
    <row r="185" spans="1:15" s="279" customFormat="1">
      <c r="A185" s="53" t="s">
        <v>160</v>
      </c>
      <c r="B185" s="53"/>
      <c r="C185" s="303">
        <f t="shared" ref="C185:O185" si="21">SUM(C179:C184)</f>
        <v>0</v>
      </c>
      <c r="D185" s="303">
        <f t="shared" si="21"/>
        <v>0</v>
      </c>
      <c r="E185" s="303">
        <f t="shared" si="21"/>
        <v>0</v>
      </c>
      <c r="F185" s="303">
        <f t="shared" si="21"/>
        <v>0</v>
      </c>
      <c r="G185" s="303">
        <f t="shared" si="21"/>
        <v>0</v>
      </c>
      <c r="H185" s="303">
        <f t="shared" si="21"/>
        <v>0</v>
      </c>
      <c r="I185" s="303">
        <f t="shared" si="21"/>
        <v>0</v>
      </c>
      <c r="J185" s="303">
        <f t="shared" si="21"/>
        <v>0</v>
      </c>
      <c r="K185" s="303">
        <f t="shared" si="21"/>
        <v>0</v>
      </c>
      <c r="L185" s="303">
        <f t="shared" si="21"/>
        <v>0</v>
      </c>
      <c r="M185" s="303">
        <f t="shared" si="21"/>
        <v>0</v>
      </c>
      <c r="N185" s="303">
        <f t="shared" si="21"/>
        <v>0</v>
      </c>
      <c r="O185" s="303">
        <f t="shared" si="21"/>
        <v>0</v>
      </c>
    </row>
    <row r="186" spans="1:15" hidden="1">
      <c r="A186" s="23" t="s">
        <v>161</v>
      </c>
      <c r="B186" s="23"/>
      <c r="C186" s="282"/>
      <c r="D186" s="282"/>
      <c r="E186" s="282"/>
      <c r="F186" s="282"/>
      <c r="G186" s="282"/>
      <c r="H186" s="282"/>
      <c r="I186" s="282"/>
      <c r="J186" s="282"/>
      <c r="K186" s="282"/>
      <c r="L186" s="282"/>
      <c r="M186" s="282"/>
      <c r="N186" s="282"/>
      <c r="O186" s="282"/>
    </row>
    <row r="187" spans="1:15" ht="14.45" customHeight="1">
      <c r="A187" s="23" t="s">
        <v>162</v>
      </c>
      <c r="B187" s="23"/>
      <c r="C187" s="282">
        <v>0</v>
      </c>
      <c r="D187" s="282">
        <v>0</v>
      </c>
      <c r="E187" s="282">
        <v>0</v>
      </c>
      <c r="F187" s="282">
        <v>0</v>
      </c>
      <c r="G187" s="282">
        <v>0</v>
      </c>
      <c r="H187" s="282">
        <v>0</v>
      </c>
      <c r="I187" s="282">
        <v>0</v>
      </c>
      <c r="J187" s="282">
        <v>0</v>
      </c>
      <c r="K187" s="282">
        <v>0</v>
      </c>
      <c r="L187" s="282">
        <v>0</v>
      </c>
      <c r="M187" s="282">
        <v>0</v>
      </c>
      <c r="N187" s="282">
        <v>0</v>
      </c>
      <c r="O187" s="282">
        <f>SUM(C187:N187)</f>
        <v>0</v>
      </c>
    </row>
    <row r="188" spans="1:15" ht="14.45" customHeight="1">
      <c r="A188" s="23" t="s">
        <v>163</v>
      </c>
      <c r="B188" s="96"/>
      <c r="C188" s="414">
        <v>0</v>
      </c>
      <c r="D188" s="414">
        <v>0</v>
      </c>
      <c r="E188" s="414">
        <v>0</v>
      </c>
      <c r="F188" s="414">
        <v>0</v>
      </c>
      <c r="G188" s="414">
        <v>0</v>
      </c>
      <c r="H188" s="414">
        <v>0</v>
      </c>
      <c r="I188" s="414">
        <v>0</v>
      </c>
      <c r="J188" s="414">
        <v>0</v>
      </c>
      <c r="K188" s="414">
        <v>0</v>
      </c>
      <c r="L188" s="414">
        <v>0</v>
      </c>
      <c r="M188" s="414">
        <v>0</v>
      </c>
      <c r="N188" s="414">
        <v>0</v>
      </c>
      <c r="O188" s="416">
        <f>SUM(C188:N189)</f>
        <v>0</v>
      </c>
    </row>
    <row r="189" spans="1:15" ht="14.45" customHeight="1">
      <c r="A189" s="23" t="s">
        <v>164</v>
      </c>
      <c r="B189" s="97"/>
      <c r="C189" s="415"/>
      <c r="D189" s="415"/>
      <c r="E189" s="415"/>
      <c r="F189" s="415"/>
      <c r="G189" s="415"/>
      <c r="H189" s="415"/>
      <c r="I189" s="415"/>
      <c r="J189" s="415"/>
      <c r="K189" s="415"/>
      <c r="L189" s="415"/>
      <c r="M189" s="415"/>
      <c r="N189" s="415"/>
      <c r="O189" s="417"/>
    </row>
    <row r="190" spans="1:15" s="277" customFormat="1">
      <c r="A190" s="290" t="s">
        <v>165</v>
      </c>
      <c r="B190" s="290"/>
      <c r="C190" s="297">
        <f t="shared" ref="C190:O190" si="22">SUM(C170:C177,C185,C186:C189)</f>
        <v>0</v>
      </c>
      <c r="D190" s="297">
        <f t="shared" si="22"/>
        <v>0</v>
      </c>
      <c r="E190" s="297">
        <f t="shared" si="22"/>
        <v>0</v>
      </c>
      <c r="F190" s="297">
        <f t="shared" si="22"/>
        <v>0</v>
      </c>
      <c r="G190" s="297">
        <f t="shared" si="22"/>
        <v>0</v>
      </c>
      <c r="H190" s="297">
        <f t="shared" si="22"/>
        <v>0</v>
      </c>
      <c r="I190" s="297">
        <f t="shared" si="22"/>
        <v>0</v>
      </c>
      <c r="J190" s="297">
        <f t="shared" si="22"/>
        <v>0</v>
      </c>
      <c r="K190" s="297">
        <f t="shared" si="22"/>
        <v>0</v>
      </c>
      <c r="L190" s="297">
        <f t="shared" si="22"/>
        <v>0</v>
      </c>
      <c r="M190" s="297">
        <f t="shared" si="22"/>
        <v>0</v>
      </c>
      <c r="N190" s="297">
        <f t="shared" si="22"/>
        <v>0</v>
      </c>
      <c r="O190" s="297">
        <f t="shared" si="22"/>
        <v>0</v>
      </c>
    </row>
    <row r="191" spans="1:15" s="277" customFormat="1" ht="6" customHeight="1">
      <c r="A191" s="307"/>
      <c r="B191" s="307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</row>
    <row r="192" spans="1:15">
      <c r="A192" s="290" t="s">
        <v>166</v>
      </c>
      <c r="B192" s="290"/>
      <c r="C192" s="291"/>
      <c r="D192" s="291"/>
      <c r="E192" s="291"/>
      <c r="F192" s="291"/>
      <c r="G192" s="291"/>
      <c r="H192" s="291"/>
      <c r="I192" s="291"/>
      <c r="J192" s="291"/>
      <c r="K192" s="291"/>
      <c r="L192" s="291"/>
      <c r="M192" s="291"/>
      <c r="N192" s="291"/>
      <c r="O192" s="291"/>
    </row>
    <row r="193" spans="1:15">
      <c r="A193" s="23" t="s">
        <v>167</v>
      </c>
      <c r="B193" s="23"/>
      <c r="C193" s="282"/>
      <c r="D193" s="282"/>
      <c r="E193" s="282"/>
      <c r="F193" s="282"/>
      <c r="G193" s="282"/>
      <c r="H193" s="282"/>
      <c r="I193" s="282"/>
      <c r="J193" s="282"/>
      <c r="K193" s="282"/>
      <c r="L193" s="282"/>
      <c r="M193" s="282"/>
      <c r="N193" s="282"/>
      <c r="O193" s="282"/>
    </row>
    <row r="194" spans="1:15">
      <c r="A194" s="23" t="s">
        <v>168</v>
      </c>
      <c r="B194" s="23"/>
      <c r="C194" s="282">
        <v>0</v>
      </c>
      <c r="D194" s="282">
        <v>0</v>
      </c>
      <c r="E194" s="282">
        <v>0</v>
      </c>
      <c r="F194" s="282">
        <v>0</v>
      </c>
      <c r="G194" s="282">
        <v>0</v>
      </c>
      <c r="H194" s="282">
        <v>0</v>
      </c>
      <c r="I194" s="282">
        <v>0</v>
      </c>
      <c r="J194" s="282">
        <v>0</v>
      </c>
      <c r="K194" s="282">
        <v>0</v>
      </c>
      <c r="L194" s="282">
        <v>0</v>
      </c>
      <c r="M194" s="282">
        <v>0</v>
      </c>
      <c r="N194" s="282">
        <v>0</v>
      </c>
      <c r="O194" s="282">
        <f>SUM(C194:N194)</f>
        <v>0</v>
      </c>
    </row>
    <row r="195" spans="1:15">
      <c r="A195" s="23" t="s">
        <v>169</v>
      </c>
      <c r="B195" s="23"/>
      <c r="C195" s="282">
        <v>0</v>
      </c>
      <c r="D195" s="282">
        <v>0</v>
      </c>
      <c r="E195" s="282">
        <v>0</v>
      </c>
      <c r="F195" s="282">
        <v>0</v>
      </c>
      <c r="G195" s="282">
        <v>0</v>
      </c>
      <c r="H195" s="282">
        <v>0</v>
      </c>
      <c r="I195" s="282">
        <v>0</v>
      </c>
      <c r="J195" s="282">
        <v>0</v>
      </c>
      <c r="K195" s="282">
        <v>0</v>
      </c>
      <c r="L195" s="282">
        <v>0</v>
      </c>
      <c r="M195" s="282">
        <v>0</v>
      </c>
      <c r="N195" s="282">
        <v>0</v>
      </c>
      <c r="O195" s="282">
        <f>SUM(C195:N195)</f>
        <v>0</v>
      </c>
    </row>
    <row r="196" spans="1:15">
      <c r="A196" s="23" t="s">
        <v>170</v>
      </c>
      <c r="B196" s="23"/>
      <c r="C196" s="282">
        <v>0</v>
      </c>
      <c r="D196" s="282">
        <v>0</v>
      </c>
      <c r="E196" s="282">
        <v>0</v>
      </c>
      <c r="F196" s="282">
        <v>0</v>
      </c>
      <c r="G196" s="282">
        <v>0</v>
      </c>
      <c r="H196" s="282">
        <v>0</v>
      </c>
      <c r="I196" s="282">
        <v>0</v>
      </c>
      <c r="J196" s="282">
        <v>0</v>
      </c>
      <c r="K196" s="282">
        <v>0</v>
      </c>
      <c r="L196" s="282">
        <v>0</v>
      </c>
      <c r="M196" s="282">
        <v>0</v>
      </c>
      <c r="N196" s="282">
        <v>0</v>
      </c>
      <c r="O196" s="282">
        <f>SUM(C196:N196)</f>
        <v>0</v>
      </c>
    </row>
    <row r="197" spans="1:15">
      <c r="A197" s="23" t="s">
        <v>171</v>
      </c>
      <c r="B197" s="23"/>
      <c r="C197" s="282">
        <v>0</v>
      </c>
      <c r="D197" s="282">
        <v>0</v>
      </c>
      <c r="E197" s="282">
        <v>0</v>
      </c>
      <c r="F197" s="282">
        <v>0</v>
      </c>
      <c r="G197" s="282">
        <v>0</v>
      </c>
      <c r="H197" s="282">
        <v>0</v>
      </c>
      <c r="I197" s="282">
        <v>0</v>
      </c>
      <c r="J197" s="282">
        <v>0</v>
      </c>
      <c r="K197" s="282">
        <v>0</v>
      </c>
      <c r="L197" s="282">
        <v>0</v>
      </c>
      <c r="M197" s="282">
        <v>0</v>
      </c>
      <c r="N197" s="282">
        <v>0</v>
      </c>
      <c r="O197" s="282">
        <f>SUM(C197:N197)</f>
        <v>0</v>
      </c>
    </row>
    <row r="198" spans="1:15" s="277" customFormat="1">
      <c r="A198" s="290" t="s">
        <v>172</v>
      </c>
      <c r="B198" s="290"/>
      <c r="C198" s="297">
        <f t="shared" ref="C198:O198" si="23">SUM(C193:C197)</f>
        <v>0</v>
      </c>
      <c r="D198" s="297">
        <f t="shared" si="23"/>
        <v>0</v>
      </c>
      <c r="E198" s="297">
        <f t="shared" si="23"/>
        <v>0</v>
      </c>
      <c r="F198" s="297">
        <f t="shared" si="23"/>
        <v>0</v>
      </c>
      <c r="G198" s="297">
        <f t="shared" si="23"/>
        <v>0</v>
      </c>
      <c r="H198" s="297">
        <f t="shared" si="23"/>
        <v>0</v>
      </c>
      <c r="I198" s="297">
        <f t="shared" si="23"/>
        <v>0</v>
      </c>
      <c r="J198" s="297">
        <f t="shared" si="23"/>
        <v>0</v>
      </c>
      <c r="K198" s="297">
        <f t="shared" si="23"/>
        <v>0</v>
      </c>
      <c r="L198" s="297">
        <f t="shared" si="23"/>
        <v>0</v>
      </c>
      <c r="M198" s="297">
        <f t="shared" si="23"/>
        <v>0</v>
      </c>
      <c r="N198" s="297">
        <f t="shared" si="23"/>
        <v>0</v>
      </c>
      <c r="O198" s="297">
        <f t="shared" si="23"/>
        <v>0</v>
      </c>
    </row>
    <row r="199" spans="1:15" s="277" customFormat="1" ht="6" customHeight="1">
      <c r="A199" s="307"/>
      <c r="B199" s="307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</row>
    <row r="200" spans="1:15">
      <c r="A200" s="290" t="s">
        <v>173</v>
      </c>
      <c r="B200" s="290"/>
      <c r="C200" s="291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</row>
    <row r="201" spans="1:15" s="278" customFormat="1">
      <c r="A201" s="53" t="s">
        <v>174</v>
      </c>
      <c r="B201" s="53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99"/>
      <c r="O201" s="299"/>
    </row>
    <row r="202" spans="1:15">
      <c r="A202" s="31" t="s">
        <v>313</v>
      </c>
      <c r="B202" s="31"/>
      <c r="C202" s="282">
        <v>0</v>
      </c>
      <c r="D202" s="282">
        <v>0</v>
      </c>
      <c r="E202" s="282">
        <v>0</v>
      </c>
      <c r="F202" s="282">
        <v>0</v>
      </c>
      <c r="G202" s="282">
        <v>0</v>
      </c>
      <c r="H202" s="282">
        <v>0</v>
      </c>
      <c r="I202" s="282">
        <v>0</v>
      </c>
      <c r="J202" s="282">
        <v>0</v>
      </c>
      <c r="K202" s="282">
        <v>0</v>
      </c>
      <c r="L202" s="282">
        <v>0</v>
      </c>
      <c r="M202" s="282">
        <v>0</v>
      </c>
      <c r="N202" s="282">
        <v>0</v>
      </c>
      <c r="O202" s="282">
        <f>SUM(C202:N202)</f>
        <v>0</v>
      </c>
    </row>
    <row r="203" spans="1:15">
      <c r="A203" s="31" t="s">
        <v>176</v>
      </c>
      <c r="B203" s="31"/>
      <c r="C203" s="282">
        <v>0</v>
      </c>
      <c r="D203" s="282">
        <v>0</v>
      </c>
      <c r="E203" s="282">
        <v>0</v>
      </c>
      <c r="F203" s="282">
        <v>0</v>
      </c>
      <c r="G203" s="282">
        <v>0</v>
      </c>
      <c r="H203" s="282">
        <v>0</v>
      </c>
      <c r="I203" s="282">
        <v>0</v>
      </c>
      <c r="J203" s="282">
        <v>0</v>
      </c>
      <c r="K203" s="282">
        <v>0</v>
      </c>
      <c r="L203" s="282">
        <v>0</v>
      </c>
      <c r="M203" s="282">
        <v>0</v>
      </c>
      <c r="N203" s="282">
        <v>0</v>
      </c>
      <c r="O203" s="282">
        <f>SUM(C203:N203)</f>
        <v>0</v>
      </c>
    </row>
    <row r="204" spans="1:15">
      <c r="A204" s="31" t="s">
        <v>177</v>
      </c>
      <c r="B204" s="31"/>
      <c r="C204" s="282">
        <v>0</v>
      </c>
      <c r="D204" s="282">
        <v>0</v>
      </c>
      <c r="E204" s="282">
        <v>0</v>
      </c>
      <c r="F204" s="282">
        <v>0</v>
      </c>
      <c r="G204" s="282">
        <v>0</v>
      </c>
      <c r="H204" s="282">
        <v>0</v>
      </c>
      <c r="I204" s="282">
        <v>0</v>
      </c>
      <c r="J204" s="282">
        <v>0</v>
      </c>
      <c r="K204" s="282">
        <v>0</v>
      </c>
      <c r="L204" s="282">
        <v>0</v>
      </c>
      <c r="M204" s="282">
        <v>0</v>
      </c>
      <c r="N204" s="282">
        <v>0</v>
      </c>
      <c r="O204" s="282">
        <f>SUM(C204:N204)</f>
        <v>0</v>
      </c>
    </row>
    <row r="205" spans="1:15">
      <c r="A205" s="31" t="s">
        <v>178</v>
      </c>
      <c r="B205" s="31"/>
      <c r="C205" s="282"/>
      <c r="D205" s="282"/>
      <c r="E205" s="282"/>
      <c r="F205" s="282"/>
      <c r="G205" s="282"/>
      <c r="H205" s="282"/>
      <c r="I205" s="282"/>
      <c r="J205" s="282"/>
      <c r="K205" s="282"/>
      <c r="L205" s="282"/>
      <c r="M205" s="282"/>
      <c r="N205" s="282"/>
      <c r="O205" s="282"/>
    </row>
    <row r="206" spans="1:15">
      <c r="A206" s="31" t="s">
        <v>179</v>
      </c>
      <c r="B206" s="31"/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282">
        <f>SUM(C206:N206)</f>
        <v>0</v>
      </c>
    </row>
    <row r="207" spans="1:15" s="279" customFormat="1">
      <c r="A207" s="53" t="s">
        <v>180</v>
      </c>
      <c r="B207" s="53"/>
      <c r="C207" s="303">
        <f t="shared" ref="C207:O207" si="24">SUM(C202:C206)</f>
        <v>0</v>
      </c>
      <c r="D207" s="303">
        <f t="shared" si="24"/>
        <v>0</v>
      </c>
      <c r="E207" s="303">
        <f t="shared" si="24"/>
        <v>0</v>
      </c>
      <c r="F207" s="303">
        <f t="shared" si="24"/>
        <v>0</v>
      </c>
      <c r="G207" s="303">
        <f t="shared" si="24"/>
        <v>0</v>
      </c>
      <c r="H207" s="303">
        <f t="shared" si="24"/>
        <v>0</v>
      </c>
      <c r="I207" s="303">
        <f t="shared" si="24"/>
        <v>0</v>
      </c>
      <c r="J207" s="303">
        <f t="shared" si="24"/>
        <v>0</v>
      </c>
      <c r="K207" s="303">
        <f t="shared" si="24"/>
        <v>0</v>
      </c>
      <c r="L207" s="303">
        <f t="shared" si="24"/>
        <v>0</v>
      </c>
      <c r="M207" s="303">
        <f t="shared" si="24"/>
        <v>0</v>
      </c>
      <c r="N207" s="303">
        <f t="shared" si="24"/>
        <v>0</v>
      </c>
      <c r="O207" s="303">
        <f t="shared" si="24"/>
        <v>0</v>
      </c>
    </row>
    <row r="208" spans="1:15" hidden="1">
      <c r="A208" s="23" t="s">
        <v>181</v>
      </c>
      <c r="B208" s="23"/>
      <c r="C208" s="282"/>
      <c r="D208" s="282"/>
      <c r="E208" s="282"/>
      <c r="F208" s="282"/>
      <c r="G208" s="282"/>
      <c r="H208" s="282"/>
      <c r="I208" s="282"/>
      <c r="J208" s="282"/>
      <c r="K208" s="282"/>
      <c r="L208" s="282"/>
      <c r="M208" s="282"/>
      <c r="N208" s="282"/>
      <c r="O208" s="282"/>
    </row>
    <row r="209" spans="1:15" hidden="1">
      <c r="A209" s="23" t="s">
        <v>182</v>
      </c>
      <c r="B209" s="23"/>
      <c r="C209" s="282"/>
      <c r="D209" s="282"/>
      <c r="E209" s="282"/>
      <c r="F209" s="282"/>
      <c r="G209" s="282"/>
      <c r="H209" s="282"/>
      <c r="I209" s="282"/>
      <c r="J209" s="282"/>
      <c r="K209" s="282"/>
      <c r="L209" s="282"/>
      <c r="M209" s="282"/>
      <c r="N209" s="282"/>
      <c r="O209" s="282"/>
    </row>
    <row r="210" spans="1:15">
      <c r="A210" s="23" t="s">
        <v>183</v>
      </c>
      <c r="B210" s="23"/>
      <c r="C210" s="282">
        <v>0</v>
      </c>
      <c r="D210" s="282">
        <v>0</v>
      </c>
      <c r="E210" s="282">
        <v>0</v>
      </c>
      <c r="F210" s="282">
        <v>0</v>
      </c>
      <c r="G210" s="282">
        <v>0</v>
      </c>
      <c r="H210" s="282">
        <v>0</v>
      </c>
      <c r="I210" s="282">
        <v>0</v>
      </c>
      <c r="J210" s="282">
        <v>0</v>
      </c>
      <c r="K210" s="282">
        <v>0</v>
      </c>
      <c r="L210" s="282">
        <v>0</v>
      </c>
      <c r="M210" s="282">
        <v>0</v>
      </c>
      <c r="N210" s="282">
        <v>0</v>
      </c>
      <c r="O210" s="282">
        <f>SUM(C210:N210)</f>
        <v>0</v>
      </c>
    </row>
    <row r="211" spans="1:15">
      <c r="A211" s="23" t="s">
        <v>184</v>
      </c>
      <c r="B211" s="23"/>
      <c r="C211" s="282">
        <v>0</v>
      </c>
      <c r="D211" s="282">
        <v>0</v>
      </c>
      <c r="E211" s="282">
        <v>0</v>
      </c>
      <c r="F211" s="282">
        <v>0</v>
      </c>
      <c r="G211" s="282">
        <v>0</v>
      </c>
      <c r="H211" s="282">
        <v>0</v>
      </c>
      <c r="I211" s="282">
        <v>0</v>
      </c>
      <c r="J211" s="282">
        <v>0</v>
      </c>
      <c r="K211" s="282">
        <v>0</v>
      </c>
      <c r="L211" s="282">
        <v>0</v>
      </c>
      <c r="M211" s="282">
        <v>0</v>
      </c>
      <c r="N211" s="282">
        <v>0</v>
      </c>
      <c r="O211" s="282">
        <f>SUM(C211:N211)</f>
        <v>0</v>
      </c>
    </row>
    <row r="212" spans="1:15" hidden="1">
      <c r="A212" s="23" t="s">
        <v>185</v>
      </c>
      <c r="B212" s="23"/>
      <c r="C212" s="282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82"/>
    </row>
    <row r="213" spans="1:15" hidden="1">
      <c r="A213" s="23" t="s">
        <v>186</v>
      </c>
      <c r="B213" s="23"/>
      <c r="C213" s="282"/>
      <c r="D213" s="282"/>
      <c r="E213" s="282"/>
      <c r="F213" s="282"/>
      <c r="G213" s="282"/>
      <c r="H213" s="282"/>
      <c r="I213" s="282"/>
      <c r="J213" s="282"/>
      <c r="K213" s="282"/>
      <c r="L213" s="282"/>
      <c r="M213" s="282"/>
      <c r="N213" s="282"/>
      <c r="O213" s="282"/>
    </row>
    <row r="214" spans="1:15">
      <c r="A214" s="23" t="s">
        <v>187</v>
      </c>
      <c r="B214" s="23"/>
      <c r="C214" s="282">
        <v>0</v>
      </c>
      <c r="D214" s="282">
        <v>0</v>
      </c>
      <c r="E214" s="282">
        <v>0</v>
      </c>
      <c r="F214" s="282">
        <v>0</v>
      </c>
      <c r="G214" s="282">
        <v>0</v>
      </c>
      <c r="H214" s="282">
        <v>0</v>
      </c>
      <c r="I214" s="282">
        <v>0</v>
      </c>
      <c r="J214" s="282">
        <v>0</v>
      </c>
      <c r="K214" s="282">
        <v>0</v>
      </c>
      <c r="L214" s="282">
        <v>0</v>
      </c>
      <c r="M214" s="282">
        <v>0</v>
      </c>
      <c r="N214" s="282">
        <v>0</v>
      </c>
      <c r="O214" s="282">
        <f>SUM(C214:N214)</f>
        <v>0</v>
      </c>
    </row>
    <row r="215" spans="1:15" s="278" customFormat="1">
      <c r="A215" s="53" t="s">
        <v>188</v>
      </c>
      <c r="B215" s="53"/>
      <c r="C215" s="299"/>
      <c r="D215" s="299"/>
      <c r="E215" s="299"/>
      <c r="F215" s="299"/>
      <c r="G215" s="299"/>
      <c r="H215" s="299"/>
      <c r="I215" s="299"/>
      <c r="J215" s="299"/>
      <c r="K215" s="299"/>
      <c r="L215" s="299"/>
      <c r="M215" s="299"/>
      <c r="N215" s="299"/>
      <c r="O215" s="299"/>
    </row>
    <row r="216" spans="1:15">
      <c r="A216" s="31" t="s">
        <v>189</v>
      </c>
      <c r="B216" s="31"/>
      <c r="C216" s="282"/>
      <c r="D216" s="282"/>
      <c r="E216" s="282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</row>
    <row r="217" spans="1:15" hidden="1">
      <c r="A217" s="31" t="s">
        <v>190</v>
      </c>
      <c r="B217" s="31"/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282"/>
      <c r="O217" s="282"/>
    </row>
    <row r="218" spans="1:15">
      <c r="A218" s="31" t="s">
        <v>191</v>
      </c>
      <c r="B218" s="31"/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282"/>
      <c r="O218" s="282"/>
    </row>
    <row r="219" spans="1:15" s="278" customFormat="1">
      <c r="A219" s="53" t="s">
        <v>192</v>
      </c>
      <c r="B219" s="53"/>
      <c r="C219" s="303">
        <f t="shared" ref="C219:N219" si="25">SUM(C215:C217)</f>
        <v>0</v>
      </c>
      <c r="D219" s="303">
        <f t="shared" si="25"/>
        <v>0</v>
      </c>
      <c r="E219" s="303">
        <f t="shared" si="25"/>
        <v>0</v>
      </c>
      <c r="F219" s="303">
        <f t="shared" si="25"/>
        <v>0</v>
      </c>
      <c r="G219" s="303">
        <f t="shared" si="25"/>
        <v>0</v>
      </c>
      <c r="H219" s="303">
        <f t="shared" si="25"/>
        <v>0</v>
      </c>
      <c r="I219" s="303">
        <f t="shared" si="25"/>
        <v>0</v>
      </c>
      <c r="J219" s="303">
        <f t="shared" si="25"/>
        <v>0</v>
      </c>
      <c r="K219" s="303">
        <f t="shared" si="25"/>
        <v>0</v>
      </c>
      <c r="L219" s="303">
        <f t="shared" si="25"/>
        <v>0</v>
      </c>
      <c r="M219" s="303">
        <f t="shared" si="25"/>
        <v>0</v>
      </c>
      <c r="N219" s="303">
        <f t="shared" si="25"/>
        <v>0</v>
      </c>
      <c r="O219" s="303">
        <f>SUM(O216:O218)</f>
        <v>0</v>
      </c>
    </row>
    <row r="220" spans="1:15" s="277" customFormat="1">
      <c r="A220" s="290" t="s">
        <v>193</v>
      </c>
      <c r="B220" s="290"/>
      <c r="C220" s="297">
        <f t="shared" ref="C220:O220" si="26">SUM(C219,C208:C214,C207)</f>
        <v>0</v>
      </c>
      <c r="D220" s="297">
        <f t="shared" si="26"/>
        <v>0</v>
      </c>
      <c r="E220" s="297">
        <f t="shared" si="26"/>
        <v>0</v>
      </c>
      <c r="F220" s="297">
        <f t="shared" si="26"/>
        <v>0</v>
      </c>
      <c r="G220" s="297">
        <f t="shared" si="26"/>
        <v>0</v>
      </c>
      <c r="H220" s="297">
        <f t="shared" si="26"/>
        <v>0</v>
      </c>
      <c r="I220" s="297">
        <f t="shared" si="26"/>
        <v>0</v>
      </c>
      <c r="J220" s="297">
        <f t="shared" si="26"/>
        <v>0</v>
      </c>
      <c r="K220" s="297">
        <f t="shared" si="26"/>
        <v>0</v>
      </c>
      <c r="L220" s="297">
        <f t="shared" si="26"/>
        <v>0</v>
      </c>
      <c r="M220" s="297">
        <f t="shared" si="26"/>
        <v>0</v>
      </c>
      <c r="N220" s="297">
        <f t="shared" si="26"/>
        <v>0</v>
      </c>
      <c r="O220" s="297">
        <f t="shared" si="26"/>
        <v>0</v>
      </c>
    </row>
    <row r="221" spans="1:15" s="277" customFormat="1" ht="6" customHeight="1">
      <c r="A221" s="307"/>
      <c r="B221" s="307"/>
      <c r="C221" s="281"/>
      <c r="D221" s="281"/>
      <c r="E221" s="281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</row>
    <row r="222" spans="1:15">
      <c r="A222" s="290" t="s">
        <v>194</v>
      </c>
      <c r="B222" s="290"/>
      <c r="C222" s="291"/>
      <c r="D222" s="291"/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</row>
    <row r="223" spans="1:15" s="278" customFormat="1">
      <c r="A223" s="53" t="s">
        <v>195</v>
      </c>
      <c r="B223" s="53"/>
      <c r="C223" s="299"/>
      <c r="D223" s="299"/>
      <c r="E223" s="299"/>
      <c r="F223" s="299"/>
      <c r="G223" s="299"/>
      <c r="H223" s="299"/>
      <c r="I223" s="299"/>
      <c r="J223" s="299"/>
      <c r="K223" s="299"/>
      <c r="L223" s="299"/>
      <c r="M223" s="299"/>
      <c r="N223" s="299"/>
      <c r="O223" s="299"/>
    </row>
    <row r="224" spans="1:15">
      <c r="A224" s="311" t="s">
        <v>314</v>
      </c>
      <c r="B224" s="311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282"/>
      <c r="O224" s="282"/>
    </row>
    <row r="225" spans="1:15">
      <c r="A225" s="311" t="s">
        <v>314</v>
      </c>
      <c r="B225" s="311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</row>
    <row r="226" spans="1:15">
      <c r="A226" s="311" t="s">
        <v>315</v>
      </c>
      <c r="B226" s="311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82"/>
    </row>
    <row r="227" spans="1:15">
      <c r="A227" s="311" t="s">
        <v>316</v>
      </c>
      <c r="B227" s="311"/>
      <c r="C227" s="282"/>
      <c r="D227" s="282"/>
      <c r="E227" s="282"/>
      <c r="F227" s="282"/>
      <c r="G227" s="282"/>
      <c r="H227" s="282"/>
      <c r="I227" s="282"/>
      <c r="J227" s="282"/>
      <c r="K227" s="282"/>
      <c r="L227" s="282"/>
      <c r="M227" s="282"/>
      <c r="N227" s="282"/>
      <c r="O227" s="282"/>
    </row>
    <row r="228" spans="1:15">
      <c r="A228" s="311" t="s">
        <v>907</v>
      </c>
      <c r="B228" s="311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282"/>
      <c r="O228" s="282"/>
    </row>
    <row r="229" spans="1:15">
      <c r="A229" s="312" t="s">
        <v>938</v>
      </c>
      <c r="B229" s="312" t="s">
        <v>939</v>
      </c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>
        <f>SUM(C229:N229)</f>
        <v>0</v>
      </c>
    </row>
    <row r="230" spans="1:15">
      <c r="A230" s="312" t="s">
        <v>321</v>
      </c>
      <c r="B230" s="31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282"/>
      <c r="O230" s="282"/>
    </row>
    <row r="231" spans="1:15">
      <c r="A231" s="312" t="s">
        <v>323</v>
      </c>
      <c r="B231" s="31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282"/>
      <c r="O231" s="282"/>
    </row>
    <row r="232" spans="1:15">
      <c r="A232" s="312" t="s">
        <v>324</v>
      </c>
      <c r="B232" s="31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282"/>
      <c r="O232" s="282"/>
    </row>
    <row r="233" spans="1:15">
      <c r="A233" s="312" t="s">
        <v>325</v>
      </c>
      <c r="B233" s="31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282"/>
      <c r="O233" s="282"/>
    </row>
    <row r="234" spans="1:15">
      <c r="A234" s="312" t="s">
        <v>318</v>
      </c>
      <c r="B234" s="312"/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282"/>
      <c r="O234" s="282">
        <f>SUM(C234:N234)</f>
        <v>0</v>
      </c>
    </row>
    <row r="235" spans="1:15">
      <c r="A235" s="311" t="s">
        <v>327</v>
      </c>
      <c r="B235" s="311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</row>
    <row r="236" spans="1:15">
      <c r="A236" s="311" t="s">
        <v>328</v>
      </c>
      <c r="B236" s="311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282"/>
      <c r="O236" s="282"/>
    </row>
    <row r="237" spans="1:15">
      <c r="A237" s="311" t="s">
        <v>909</v>
      </c>
      <c r="B237" s="311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282"/>
      <c r="O237" s="282"/>
    </row>
    <row r="238" spans="1:15">
      <c r="A238" s="311" t="s">
        <v>331</v>
      </c>
      <c r="B238" s="311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</row>
    <row r="239" spans="1:15">
      <c r="A239" s="311" t="s">
        <v>940</v>
      </c>
      <c r="B239" s="311"/>
      <c r="C239" s="282">
        <v>3692</v>
      </c>
      <c r="D239" s="282">
        <v>3692</v>
      </c>
      <c r="E239" s="282">
        <v>3692</v>
      </c>
      <c r="F239" s="282">
        <v>3692</v>
      </c>
      <c r="G239" s="282">
        <v>3692</v>
      </c>
      <c r="H239" s="282">
        <v>3692</v>
      </c>
      <c r="I239" s="282">
        <v>5540</v>
      </c>
      <c r="J239" s="282">
        <v>3692</v>
      </c>
      <c r="K239" s="282">
        <v>3692</v>
      </c>
      <c r="L239" s="282">
        <v>3692</v>
      </c>
      <c r="M239" s="282">
        <v>3692</v>
      </c>
      <c r="N239" s="282">
        <v>5540</v>
      </c>
      <c r="O239" s="282">
        <f>SUM(C239:N239)</f>
        <v>48000</v>
      </c>
    </row>
    <row r="240" spans="1:15">
      <c r="A240" s="313" t="s">
        <v>215</v>
      </c>
      <c r="B240" s="311"/>
      <c r="C240" s="282">
        <f>11700/9</f>
        <v>1300</v>
      </c>
      <c r="D240" s="282">
        <f>11700/9</f>
        <v>1300</v>
      </c>
      <c r="E240" s="282">
        <f>11700/9</f>
        <v>1300</v>
      </c>
      <c r="F240" s="282">
        <f>11700/9</f>
        <v>1300</v>
      </c>
      <c r="G240" s="282">
        <f>11700/9</f>
        <v>1300</v>
      </c>
      <c r="H240" s="282">
        <v>0</v>
      </c>
      <c r="I240" s="282">
        <v>0</v>
      </c>
      <c r="J240" s="282">
        <v>0</v>
      </c>
      <c r="K240" s="282">
        <f>11700/9</f>
        <v>1300</v>
      </c>
      <c r="L240" s="282">
        <f>11700/9</f>
        <v>1300</v>
      </c>
      <c r="M240" s="282">
        <f>11700/9</f>
        <v>1300</v>
      </c>
      <c r="N240" s="282">
        <f>11700/9</f>
        <v>1300</v>
      </c>
      <c r="O240" s="282">
        <f>SUM(C240:N240)</f>
        <v>11700</v>
      </c>
    </row>
    <row r="241" spans="1:15" s="279" customFormat="1">
      <c r="A241" s="53" t="s">
        <v>216</v>
      </c>
      <c r="B241" s="53"/>
      <c r="C241" s="303">
        <f t="shared" ref="C241:O241" si="27">SUM(C224:C240)</f>
        <v>4992</v>
      </c>
      <c r="D241" s="303">
        <f t="shared" si="27"/>
        <v>4992</v>
      </c>
      <c r="E241" s="303">
        <f t="shared" si="27"/>
        <v>4992</v>
      </c>
      <c r="F241" s="303">
        <f t="shared" si="27"/>
        <v>4992</v>
      </c>
      <c r="G241" s="303">
        <f t="shared" si="27"/>
        <v>4992</v>
      </c>
      <c r="H241" s="303">
        <f t="shared" si="27"/>
        <v>3692</v>
      </c>
      <c r="I241" s="303">
        <f t="shared" si="27"/>
        <v>5540</v>
      </c>
      <c r="J241" s="303">
        <f t="shared" si="27"/>
        <v>3692</v>
      </c>
      <c r="K241" s="303">
        <f t="shared" si="27"/>
        <v>4992</v>
      </c>
      <c r="L241" s="303">
        <f t="shared" si="27"/>
        <v>4992</v>
      </c>
      <c r="M241" s="303">
        <f t="shared" si="27"/>
        <v>4992</v>
      </c>
      <c r="N241" s="303">
        <f t="shared" si="27"/>
        <v>6840</v>
      </c>
      <c r="O241" s="303">
        <f t="shared" si="27"/>
        <v>59700</v>
      </c>
    </row>
    <row r="242" spans="1:15">
      <c r="A242" s="23" t="s">
        <v>217</v>
      </c>
      <c r="B242" s="23"/>
      <c r="C242" s="282">
        <v>0</v>
      </c>
      <c r="D242" s="282">
        <v>0</v>
      </c>
      <c r="E242" s="282">
        <v>0</v>
      </c>
      <c r="F242" s="282">
        <v>0</v>
      </c>
      <c r="G242" s="282">
        <v>0</v>
      </c>
      <c r="H242" s="282">
        <v>0</v>
      </c>
      <c r="I242" s="282">
        <v>0</v>
      </c>
      <c r="J242" s="282">
        <v>0</v>
      </c>
      <c r="K242" s="282">
        <v>0</v>
      </c>
      <c r="L242" s="282">
        <v>0</v>
      </c>
      <c r="M242" s="282">
        <v>0</v>
      </c>
      <c r="N242" s="282">
        <v>0</v>
      </c>
      <c r="O242" s="282">
        <f>SUM(C242:N242)</f>
        <v>0</v>
      </c>
    </row>
    <row r="243" spans="1:15">
      <c r="A243" s="23" t="s">
        <v>218</v>
      </c>
      <c r="B243" s="23"/>
      <c r="C243" s="282">
        <v>0</v>
      </c>
      <c r="D243" s="282">
        <v>0</v>
      </c>
      <c r="E243" s="282">
        <v>0</v>
      </c>
      <c r="F243" s="282">
        <v>0</v>
      </c>
      <c r="G243" s="282">
        <v>0</v>
      </c>
      <c r="H243" s="282">
        <v>0</v>
      </c>
      <c r="I243" s="282">
        <v>0</v>
      </c>
      <c r="J243" s="282">
        <v>0</v>
      </c>
      <c r="K243" s="282">
        <v>0</v>
      </c>
      <c r="L243" s="282">
        <v>0</v>
      </c>
      <c r="M243" s="282">
        <v>0</v>
      </c>
      <c r="N243" s="282">
        <v>0</v>
      </c>
      <c r="O243" s="282">
        <f>SUM(C243:N243)</f>
        <v>0</v>
      </c>
    </row>
    <row r="244" spans="1:15">
      <c r="A244" s="23" t="s">
        <v>219</v>
      </c>
      <c r="B244" s="23"/>
      <c r="C244" s="282">
        <v>500</v>
      </c>
      <c r="D244" s="282">
        <v>500</v>
      </c>
      <c r="E244" s="282">
        <v>500</v>
      </c>
      <c r="F244" s="282">
        <v>500</v>
      </c>
      <c r="G244" s="282">
        <v>500</v>
      </c>
      <c r="H244" s="282">
        <v>500</v>
      </c>
      <c r="I244" s="282">
        <v>500</v>
      </c>
      <c r="J244" s="282">
        <v>500</v>
      </c>
      <c r="K244" s="282">
        <v>500</v>
      </c>
      <c r="L244" s="282">
        <v>500</v>
      </c>
      <c r="M244" s="282">
        <v>500</v>
      </c>
      <c r="N244" s="282">
        <v>500</v>
      </c>
      <c r="O244" s="282">
        <f>SUM(C244:N244)</f>
        <v>6000</v>
      </c>
    </row>
    <row r="245" spans="1:15">
      <c r="A245" s="268" t="s">
        <v>941</v>
      </c>
      <c r="B245" s="23" t="s">
        <v>942</v>
      </c>
      <c r="C245" s="282">
        <v>83.33</v>
      </c>
      <c r="D245" s="282">
        <v>83.33</v>
      </c>
      <c r="E245" s="282">
        <v>83.33</v>
      </c>
      <c r="F245" s="282">
        <v>83.33</v>
      </c>
      <c r="G245" s="282">
        <v>83.33</v>
      </c>
      <c r="H245" s="282">
        <v>83.33</v>
      </c>
      <c r="I245" s="282">
        <v>83.33</v>
      </c>
      <c r="J245" s="282">
        <v>83.33</v>
      </c>
      <c r="K245" s="282">
        <v>83.33</v>
      </c>
      <c r="L245" s="282">
        <v>83.33</v>
      </c>
      <c r="M245" s="282">
        <v>83.33</v>
      </c>
      <c r="N245" s="282">
        <v>83.33</v>
      </c>
      <c r="O245" s="282">
        <f>SUM(C245:N245)</f>
        <v>999.96000000000015</v>
      </c>
    </row>
    <row r="246" spans="1:15" s="277" customFormat="1">
      <c r="A246" s="290" t="s">
        <v>222</v>
      </c>
      <c r="B246" s="290"/>
      <c r="C246" s="297">
        <f t="shared" ref="C246:O246" si="28">SUM(C241:C245)</f>
        <v>5575.33</v>
      </c>
      <c r="D246" s="297">
        <f t="shared" si="28"/>
        <v>5575.33</v>
      </c>
      <c r="E246" s="297">
        <f t="shared" si="28"/>
        <v>5575.33</v>
      </c>
      <c r="F246" s="297">
        <f t="shared" si="28"/>
        <v>5575.33</v>
      </c>
      <c r="G246" s="297">
        <f t="shared" si="28"/>
        <v>5575.33</v>
      </c>
      <c r="H246" s="297">
        <f t="shared" si="28"/>
        <v>4275.33</v>
      </c>
      <c r="I246" s="297">
        <f t="shared" si="28"/>
        <v>6123.33</v>
      </c>
      <c r="J246" s="297">
        <f t="shared" si="28"/>
        <v>4275.33</v>
      </c>
      <c r="K246" s="297">
        <f t="shared" si="28"/>
        <v>5575.33</v>
      </c>
      <c r="L246" s="297">
        <f t="shared" si="28"/>
        <v>5575.33</v>
      </c>
      <c r="M246" s="297">
        <f t="shared" si="28"/>
        <v>5575.33</v>
      </c>
      <c r="N246" s="297">
        <f t="shared" si="28"/>
        <v>7423.33</v>
      </c>
      <c r="O246" s="297">
        <f t="shared" si="28"/>
        <v>66699.960000000006</v>
      </c>
    </row>
    <row r="247" spans="1:15" s="277" customFormat="1" ht="6" customHeight="1">
      <c r="A247" s="307"/>
      <c r="B247" s="307"/>
      <c r="C247" s="281"/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  <c r="N247" s="281"/>
      <c r="O247" s="281"/>
    </row>
    <row r="248" spans="1:15">
      <c r="A248" s="290" t="s">
        <v>223</v>
      </c>
      <c r="B248" s="290"/>
      <c r="C248" s="291"/>
      <c r="D248" s="291"/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</row>
    <row r="249" spans="1:15">
      <c r="A249" s="40" t="s">
        <v>224</v>
      </c>
      <c r="B249" s="76"/>
      <c r="C249" s="5"/>
      <c r="D249" s="5"/>
      <c r="E249" s="5"/>
      <c r="F249" s="5"/>
      <c r="G249" s="5"/>
      <c r="H249" s="282"/>
      <c r="I249" s="282"/>
      <c r="J249" s="282"/>
      <c r="K249" s="5"/>
      <c r="L249" s="5"/>
      <c r="M249" s="5"/>
      <c r="N249" s="5"/>
      <c r="O249" s="282"/>
    </row>
    <row r="250" spans="1:15" hidden="1">
      <c r="A250" s="40" t="s">
        <v>225</v>
      </c>
      <c r="B250" s="40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  <c r="M250" s="282"/>
      <c r="N250" s="282"/>
      <c r="O250" s="282"/>
    </row>
    <row r="251" spans="1:15" s="277" customFormat="1">
      <c r="A251" s="290" t="s">
        <v>226</v>
      </c>
      <c r="B251" s="290"/>
      <c r="C251" s="297">
        <f t="shared" ref="C251:O251" si="29">SUM(C249:C250)</f>
        <v>0</v>
      </c>
      <c r="D251" s="297">
        <f t="shared" si="29"/>
        <v>0</v>
      </c>
      <c r="E251" s="297">
        <f t="shared" si="29"/>
        <v>0</v>
      </c>
      <c r="F251" s="297">
        <f t="shared" si="29"/>
        <v>0</v>
      </c>
      <c r="G251" s="297">
        <f t="shared" si="29"/>
        <v>0</v>
      </c>
      <c r="H251" s="297">
        <f t="shared" si="29"/>
        <v>0</v>
      </c>
      <c r="I251" s="297">
        <f t="shared" si="29"/>
        <v>0</v>
      </c>
      <c r="J251" s="297">
        <f t="shared" si="29"/>
        <v>0</v>
      </c>
      <c r="K251" s="297">
        <f t="shared" si="29"/>
        <v>0</v>
      </c>
      <c r="L251" s="297">
        <f t="shared" si="29"/>
        <v>0</v>
      </c>
      <c r="M251" s="297">
        <f t="shared" si="29"/>
        <v>0</v>
      </c>
      <c r="N251" s="297">
        <f t="shared" si="29"/>
        <v>0</v>
      </c>
      <c r="O251" s="297">
        <f t="shared" si="29"/>
        <v>0</v>
      </c>
    </row>
    <row r="252" spans="1:15" s="277" customFormat="1" ht="6" customHeight="1">
      <c r="A252" s="307"/>
      <c r="B252" s="307"/>
      <c r="C252" s="281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</row>
    <row r="253" spans="1:15">
      <c r="A253" s="290" t="s">
        <v>227</v>
      </c>
      <c r="B253" s="290"/>
      <c r="C253" s="291"/>
      <c r="D253" s="291"/>
      <c r="E253" s="291"/>
      <c r="F253" s="291"/>
      <c r="G253" s="291"/>
      <c r="H253" s="291"/>
      <c r="I253" s="291"/>
      <c r="J253" s="291"/>
      <c r="K253" s="291"/>
      <c r="L253" s="291"/>
      <c r="M253" s="291"/>
      <c r="N253" s="291"/>
      <c r="O253" s="291"/>
    </row>
    <row r="254" spans="1:15">
      <c r="A254" s="23" t="s">
        <v>228</v>
      </c>
      <c r="B254" s="23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2"/>
      <c r="N254" s="282"/>
      <c r="O254" s="282"/>
    </row>
    <row r="255" spans="1:15" ht="15" hidden="1" customHeight="1">
      <c r="A255" s="23" t="s">
        <v>229</v>
      </c>
      <c r="B255" s="23"/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82"/>
      <c r="N255" s="282"/>
      <c r="O255" s="282"/>
    </row>
    <row r="256" spans="1:15">
      <c r="A256" s="23" t="s">
        <v>230</v>
      </c>
      <c r="B256" s="23"/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82"/>
      <c r="N256" s="282"/>
      <c r="O256" s="282"/>
    </row>
    <row r="257" spans="1:15">
      <c r="A257" s="23" t="s">
        <v>231</v>
      </c>
      <c r="B257" s="23"/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82"/>
      <c r="N257" s="282"/>
      <c r="O257" s="282"/>
    </row>
    <row r="258" spans="1:15" s="277" customFormat="1">
      <c r="A258" s="290" t="s">
        <v>236</v>
      </c>
      <c r="B258" s="290"/>
      <c r="C258" s="297">
        <f t="shared" ref="C258:O258" si="30">SUM(C254:C257)</f>
        <v>0</v>
      </c>
      <c r="D258" s="297">
        <f t="shared" si="30"/>
        <v>0</v>
      </c>
      <c r="E258" s="297">
        <f t="shared" si="30"/>
        <v>0</v>
      </c>
      <c r="F258" s="297">
        <f t="shared" si="30"/>
        <v>0</v>
      </c>
      <c r="G258" s="297">
        <f t="shared" si="30"/>
        <v>0</v>
      </c>
      <c r="H258" s="297">
        <f t="shared" si="30"/>
        <v>0</v>
      </c>
      <c r="I258" s="297">
        <f t="shared" si="30"/>
        <v>0</v>
      </c>
      <c r="J258" s="297">
        <f t="shared" si="30"/>
        <v>0</v>
      </c>
      <c r="K258" s="297">
        <f t="shared" si="30"/>
        <v>0</v>
      </c>
      <c r="L258" s="297">
        <f t="shared" si="30"/>
        <v>0</v>
      </c>
      <c r="M258" s="297">
        <f t="shared" si="30"/>
        <v>0</v>
      </c>
      <c r="N258" s="297">
        <f t="shared" si="30"/>
        <v>0</v>
      </c>
      <c r="O258" s="297">
        <f t="shared" si="30"/>
        <v>0</v>
      </c>
    </row>
    <row r="259" spans="1:15" hidden="1">
      <c r="A259" s="33" t="s">
        <v>233</v>
      </c>
      <c r="B259" s="33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282"/>
      <c r="O259" s="282"/>
    </row>
    <row r="260" spans="1:15" hidden="1">
      <c r="A260" s="33" t="s">
        <v>234</v>
      </c>
      <c r="B260" s="33"/>
      <c r="C260" s="282"/>
      <c r="D260" s="282"/>
      <c r="E260" s="282"/>
      <c r="F260" s="282"/>
      <c r="G260" s="282"/>
      <c r="H260" s="282"/>
      <c r="I260" s="282"/>
      <c r="J260" s="282"/>
      <c r="K260" s="282"/>
      <c r="L260" s="282"/>
      <c r="M260" s="282"/>
      <c r="N260" s="282"/>
      <c r="O260" s="282"/>
    </row>
    <row r="261" spans="1:15" hidden="1">
      <c r="A261" s="33" t="s">
        <v>235</v>
      </c>
      <c r="B261" s="33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282"/>
      <c r="O261" s="282"/>
    </row>
    <row r="262" spans="1:15" s="277" customFormat="1" ht="18.75">
      <c r="A262" s="305" t="s">
        <v>237</v>
      </c>
      <c r="B262" s="305"/>
      <c r="C262" s="314">
        <f t="shared" ref="C262:O262" si="31">SUM(C259:C261,C258,C251,C246,C220,C198,C190,C167,C119,C111)</f>
        <v>5575.33</v>
      </c>
      <c r="D262" s="314">
        <f t="shared" si="31"/>
        <v>5575.33</v>
      </c>
      <c r="E262" s="314">
        <f t="shared" si="31"/>
        <v>5575.33</v>
      </c>
      <c r="F262" s="314">
        <f t="shared" si="31"/>
        <v>5575.33</v>
      </c>
      <c r="G262" s="314">
        <f t="shared" si="31"/>
        <v>5575.33</v>
      </c>
      <c r="H262" s="314">
        <f t="shared" si="31"/>
        <v>4275.33</v>
      </c>
      <c r="I262" s="314">
        <f t="shared" si="31"/>
        <v>6123.33</v>
      </c>
      <c r="J262" s="314">
        <f t="shared" si="31"/>
        <v>4275.33</v>
      </c>
      <c r="K262" s="314">
        <f t="shared" si="31"/>
        <v>5575.33</v>
      </c>
      <c r="L262" s="314">
        <f t="shared" si="31"/>
        <v>5575.33</v>
      </c>
      <c r="M262" s="314">
        <f t="shared" si="31"/>
        <v>5575.33</v>
      </c>
      <c r="N262" s="314">
        <f t="shared" si="31"/>
        <v>7423.33</v>
      </c>
      <c r="O262" s="314">
        <f t="shared" si="31"/>
        <v>66699.960000000006</v>
      </c>
    </row>
    <row r="263" spans="1:15"/>
    <row r="264" spans="1:15">
      <c r="N264" s="315" t="s">
        <v>937</v>
      </c>
      <c r="O264" s="316">
        <v>0</v>
      </c>
    </row>
    <row r="265" spans="1:15">
      <c r="N265" s="273" t="s">
        <v>943</v>
      </c>
      <c r="O265" s="273">
        <v>273.14</v>
      </c>
    </row>
    <row r="266" spans="1:15"/>
    <row r="267" spans="1:15"/>
    <row r="268" spans="1:15"/>
    <row r="269" spans="1:15"/>
    <row r="270" spans="1:15"/>
    <row r="271" spans="1:15"/>
    <row r="272" spans="1:15"/>
  </sheetData>
  <mergeCells count="13">
    <mergeCell ref="O188:O189"/>
    <mergeCell ref="I188:I189"/>
    <mergeCell ref="J188:J189"/>
    <mergeCell ref="K188:K189"/>
    <mergeCell ref="L188:L189"/>
    <mergeCell ref="M188:M189"/>
    <mergeCell ref="N188:N189"/>
    <mergeCell ref="H188:H189"/>
    <mergeCell ref="C188:C189"/>
    <mergeCell ref="D188:D189"/>
    <mergeCell ref="E188:E189"/>
    <mergeCell ref="F188:F189"/>
    <mergeCell ref="G188:G189"/>
  </mergeCells>
  <pageMargins left="0.7" right="0.7" top="0.75" bottom="0.75" header="0.3" footer="0.3"/>
  <pageSetup paperSize="5" scale="7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272"/>
  <sheetViews>
    <sheetView zoomScale="81" zoomScaleNormal="150" zoomScalePageLayoutView="150" workbookViewId="0">
      <pane ySplit="4" topLeftCell="A244" activePane="bottomLeft" state="frozen"/>
      <selection pane="bottomLeft" activeCell="O244" sqref="O244"/>
    </sheetView>
  </sheetViews>
  <sheetFormatPr defaultColWidth="0" defaultRowHeight="15" customHeight="1" zeroHeight="1"/>
  <cols>
    <col min="1" max="1" width="58.42578125" style="14" bestFit="1" customWidth="1"/>
    <col min="2" max="2" width="26.85546875" style="14" customWidth="1"/>
    <col min="3" max="14" width="8.85546875" style="14" customWidth="1"/>
    <col min="15" max="15" width="19.85546875" style="14" bestFit="1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915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6" t="s">
        <v>895</v>
      </c>
      <c r="C4" s="199">
        <v>43119</v>
      </c>
      <c r="D4" s="199">
        <v>43150</v>
      </c>
      <c r="E4" s="199">
        <v>43178</v>
      </c>
      <c r="F4" s="199">
        <v>43209</v>
      </c>
      <c r="G4" s="199">
        <v>43239</v>
      </c>
      <c r="H4" s="199">
        <v>43270</v>
      </c>
      <c r="I4" s="199">
        <v>43300</v>
      </c>
      <c r="J4" s="199">
        <v>43331</v>
      </c>
      <c r="K4" s="199">
        <v>43362</v>
      </c>
      <c r="L4" s="199">
        <v>43392</v>
      </c>
      <c r="M4" s="199">
        <v>43423</v>
      </c>
      <c r="N4" s="200">
        <v>43453</v>
      </c>
      <c r="O4" s="17" t="s">
        <v>916</v>
      </c>
    </row>
    <row r="5" spans="1:15" s="58" customFormat="1" ht="18.75">
      <c r="A5" s="56" t="s">
        <v>4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>
      <c r="A6" s="27" t="s">
        <v>272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1" t="s">
        <v>6</v>
      </c>
      <c r="B7" s="2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idden="1">
      <c r="A8" s="21" t="s">
        <v>7</v>
      </c>
      <c r="B8" s="2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>
      <c r="A9" s="21" t="s">
        <v>8</v>
      </c>
      <c r="B9" s="2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idden="1">
      <c r="A10" s="32" t="s">
        <v>9</v>
      </c>
      <c r="B10" s="2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>
      <c r="A11" s="256" t="s">
        <v>897</v>
      </c>
      <c r="B11" s="244"/>
      <c r="C11" s="253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</row>
    <row r="12" spans="1:15" s="26" customFormat="1">
      <c r="A12" s="21" t="s">
        <v>274</v>
      </c>
      <c r="B12" s="2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39" customFormat="1">
      <c r="A13" s="27" t="s">
        <v>13</v>
      </c>
      <c r="B13" s="27"/>
      <c r="C13" s="44">
        <f>SUM(C7:C11)</f>
        <v>0</v>
      </c>
      <c r="D13" s="44">
        <f t="shared" ref="D13:N13" si="0">SUM(D7:D11)</f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4">
        <f t="shared" si="0"/>
        <v>0</v>
      </c>
      <c r="O13" s="44">
        <f>SUM(O7:O12)</f>
        <v>0</v>
      </c>
    </row>
    <row r="14" spans="1:15" ht="8.1" customHeight="1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A15" s="27" t="s">
        <v>275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2" t="s">
        <v>276</v>
      </c>
      <c r="B16" s="2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idden="1">
      <c r="A17" s="29" t="s">
        <v>278</v>
      </c>
      <c r="B17" s="2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idden="1">
      <c r="A18" s="22" t="s">
        <v>279</v>
      </c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idden="1">
      <c r="A19" s="22" t="s">
        <v>280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>
      <c r="A20" s="22" t="s">
        <v>282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idden="1">
      <c r="A21" s="23" t="s">
        <v>283</v>
      </c>
      <c r="B21" s="2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idden="1">
      <c r="A22" s="23" t="s">
        <v>284</v>
      </c>
      <c r="B22" s="2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idden="1">
      <c r="A23" s="23" t="s">
        <v>285</v>
      </c>
      <c r="B23" s="2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A24" s="22" t="s">
        <v>286</v>
      </c>
      <c r="B24" s="2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39" customFormat="1">
      <c r="A25" s="27" t="s">
        <v>22</v>
      </c>
      <c r="B25" s="27"/>
      <c r="C25" s="44">
        <f>SUM(C16:C24)</f>
        <v>0</v>
      </c>
      <c r="D25" s="44">
        <f t="shared" ref="D25:O25" si="1">SUM(D16:D24)</f>
        <v>0</v>
      </c>
      <c r="E25" s="44">
        <f t="shared" si="1"/>
        <v>0</v>
      </c>
      <c r="F25" s="44">
        <f t="shared" si="1"/>
        <v>0</v>
      </c>
      <c r="G25" s="44">
        <f t="shared" si="1"/>
        <v>0</v>
      </c>
      <c r="H25" s="44">
        <f t="shared" si="1"/>
        <v>0</v>
      </c>
      <c r="I25" s="44">
        <f t="shared" si="1"/>
        <v>0</v>
      </c>
      <c r="J25" s="44">
        <f t="shared" si="1"/>
        <v>0</v>
      </c>
      <c r="K25" s="44">
        <f t="shared" si="1"/>
        <v>0</v>
      </c>
      <c r="L25" s="44">
        <f t="shared" si="1"/>
        <v>0</v>
      </c>
      <c r="M25" s="44">
        <f t="shared" si="1"/>
        <v>0</v>
      </c>
      <c r="N25" s="44">
        <f t="shared" si="1"/>
        <v>0</v>
      </c>
      <c r="O25" s="44">
        <f t="shared" si="1"/>
        <v>0</v>
      </c>
    </row>
    <row r="26" spans="1:15" ht="8.1" customHeight="1">
      <c r="A26" s="11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>
      <c r="A27" s="27" t="s">
        <v>23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idden="1">
      <c r="A28" s="22" t="s">
        <v>24</v>
      </c>
      <c r="B28" s="2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idden="1">
      <c r="A29" s="22" t="s">
        <v>25</v>
      </c>
      <c r="B29" s="2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s="48" customFormat="1">
      <c r="A30" s="46" t="s">
        <v>26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s="48" customFormat="1">
      <c r="A31" s="54" t="s">
        <v>27</v>
      </c>
      <c r="B31" s="54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>
      <c r="A32" s="30" t="s">
        <v>287</v>
      </c>
      <c r="B32" s="3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259" t="s">
        <v>288</v>
      </c>
      <c r="B33" s="30"/>
      <c r="C33" s="10">
        <v>2000</v>
      </c>
      <c r="D33" s="10">
        <v>2000</v>
      </c>
      <c r="E33" s="10">
        <v>2000</v>
      </c>
      <c r="F33" s="10">
        <v>2000</v>
      </c>
      <c r="G33" s="10">
        <v>2000</v>
      </c>
      <c r="H33" s="10">
        <v>0</v>
      </c>
      <c r="I33" s="10">
        <v>0</v>
      </c>
      <c r="J33" s="10">
        <v>0</v>
      </c>
      <c r="K33" s="10">
        <v>2000</v>
      </c>
      <c r="L33" s="10">
        <v>2000</v>
      </c>
      <c r="M33" s="10">
        <v>2000</v>
      </c>
      <c r="N33" s="10">
        <v>2000</v>
      </c>
      <c r="O33" s="10">
        <f>SUM(C33:N33)</f>
        <v>18000</v>
      </c>
    </row>
    <row r="34" spans="1:15">
      <c r="A34" s="259" t="s">
        <v>29</v>
      </c>
      <c r="B34" s="30"/>
      <c r="C34" s="10">
        <v>2000</v>
      </c>
      <c r="D34" s="10">
        <v>2000</v>
      </c>
      <c r="E34" s="10">
        <v>2000</v>
      </c>
      <c r="F34" s="10">
        <v>2000</v>
      </c>
      <c r="G34" s="10">
        <v>2000</v>
      </c>
      <c r="H34" s="10">
        <v>0</v>
      </c>
      <c r="I34" s="10">
        <v>0</v>
      </c>
      <c r="J34" s="10">
        <v>0</v>
      </c>
      <c r="K34" s="10">
        <v>2000</v>
      </c>
      <c r="L34" s="10">
        <v>2000</v>
      </c>
      <c r="M34" s="10">
        <v>2000</v>
      </c>
      <c r="N34" s="10">
        <v>2000</v>
      </c>
      <c r="O34" s="10">
        <f>SUM(C34:N34)</f>
        <v>18000</v>
      </c>
    </row>
    <row r="35" spans="1:15">
      <c r="A35" s="259" t="s">
        <v>933</v>
      </c>
      <c r="B35" s="30"/>
      <c r="C35" s="10">
        <v>9000</v>
      </c>
      <c r="D35" s="10">
        <v>9000</v>
      </c>
      <c r="E35" s="10">
        <v>9000</v>
      </c>
      <c r="F35" s="10">
        <v>9000</v>
      </c>
      <c r="G35" s="10">
        <v>9000</v>
      </c>
      <c r="H35" s="10">
        <v>9000</v>
      </c>
      <c r="I35" s="10">
        <v>0</v>
      </c>
      <c r="J35" s="10">
        <v>0</v>
      </c>
      <c r="K35" s="10">
        <v>9000</v>
      </c>
      <c r="L35" s="10">
        <v>9000</v>
      </c>
      <c r="M35" s="10">
        <v>9000</v>
      </c>
      <c r="N35" s="10">
        <v>9000</v>
      </c>
      <c r="O35" s="10">
        <f>SUM(C35:N35)</f>
        <v>90000</v>
      </c>
    </row>
    <row r="36" spans="1:15" s="51" customFormat="1">
      <c r="A36" s="54" t="s">
        <v>31</v>
      </c>
      <c r="B36" s="54"/>
      <c r="C36" s="50">
        <f>SUM(C32:C35)</f>
        <v>13000</v>
      </c>
      <c r="D36" s="50">
        <f t="shared" ref="D36:O36" si="2">SUM(D32:D35)</f>
        <v>13000</v>
      </c>
      <c r="E36" s="50">
        <f t="shared" si="2"/>
        <v>13000</v>
      </c>
      <c r="F36" s="50">
        <f t="shared" si="2"/>
        <v>13000</v>
      </c>
      <c r="G36" s="50">
        <f t="shared" si="2"/>
        <v>13000</v>
      </c>
      <c r="H36" s="50">
        <f t="shared" si="2"/>
        <v>9000</v>
      </c>
      <c r="I36" s="50">
        <f t="shared" si="2"/>
        <v>0</v>
      </c>
      <c r="J36" s="50">
        <f t="shared" si="2"/>
        <v>0</v>
      </c>
      <c r="K36" s="50">
        <f t="shared" si="2"/>
        <v>13000</v>
      </c>
      <c r="L36" s="50">
        <f t="shared" si="2"/>
        <v>13000</v>
      </c>
      <c r="M36" s="50">
        <f t="shared" si="2"/>
        <v>13000</v>
      </c>
      <c r="N36" s="50">
        <f t="shared" si="2"/>
        <v>13000</v>
      </c>
      <c r="O36" s="50">
        <f t="shared" si="2"/>
        <v>126000</v>
      </c>
    </row>
    <row r="37" spans="1:15">
      <c r="A37" s="31" t="s">
        <v>32</v>
      </c>
      <c r="B37" s="3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31" t="s">
        <v>33</v>
      </c>
      <c r="B38" s="3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51" customFormat="1">
      <c r="A39" s="46" t="s">
        <v>34</v>
      </c>
      <c r="B39" s="46"/>
      <c r="C39" s="50">
        <f>SUM(C37,C36)</f>
        <v>13000</v>
      </c>
      <c r="D39" s="50">
        <f t="shared" ref="D39:N39" si="3">SUM(D37,D36)</f>
        <v>13000</v>
      </c>
      <c r="E39" s="50">
        <f t="shared" si="3"/>
        <v>13000</v>
      </c>
      <c r="F39" s="50">
        <f t="shared" si="3"/>
        <v>13000</v>
      </c>
      <c r="G39" s="50">
        <f t="shared" si="3"/>
        <v>13000</v>
      </c>
      <c r="H39" s="50">
        <f t="shared" si="3"/>
        <v>9000</v>
      </c>
      <c r="I39" s="50">
        <f t="shared" si="3"/>
        <v>0</v>
      </c>
      <c r="J39" s="50">
        <f t="shared" si="3"/>
        <v>0</v>
      </c>
      <c r="K39" s="50">
        <f t="shared" si="3"/>
        <v>13000</v>
      </c>
      <c r="L39" s="50">
        <f t="shared" si="3"/>
        <v>13000</v>
      </c>
      <c r="M39" s="50">
        <f t="shared" si="3"/>
        <v>13000</v>
      </c>
      <c r="N39" s="50">
        <f t="shared" si="3"/>
        <v>13000</v>
      </c>
      <c r="O39" s="50">
        <f>SUM(O37:O38,O36)</f>
        <v>126000</v>
      </c>
    </row>
    <row r="40" spans="1:15" hidden="1">
      <c r="A40" s="23" t="s">
        <v>35</v>
      </c>
      <c r="B40" s="2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idden="1">
      <c r="A41" s="23" t="s">
        <v>36</v>
      </c>
      <c r="B41" s="2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27" t="s">
        <v>37</v>
      </c>
      <c r="B42" s="27"/>
      <c r="C42" s="44">
        <f>SUM(C28:C29,C39,C40:C41)</f>
        <v>13000</v>
      </c>
      <c r="D42" s="44">
        <f t="shared" ref="D42:O42" si="4">SUM(D28:D29,D39,D40:D41)</f>
        <v>13000</v>
      </c>
      <c r="E42" s="44">
        <f t="shared" si="4"/>
        <v>13000</v>
      </c>
      <c r="F42" s="44">
        <f t="shared" si="4"/>
        <v>13000</v>
      </c>
      <c r="G42" s="44">
        <f t="shared" si="4"/>
        <v>13000</v>
      </c>
      <c r="H42" s="44">
        <f t="shared" si="4"/>
        <v>9000</v>
      </c>
      <c r="I42" s="44">
        <f t="shared" si="4"/>
        <v>0</v>
      </c>
      <c r="J42" s="44">
        <f t="shared" si="4"/>
        <v>0</v>
      </c>
      <c r="K42" s="44">
        <f t="shared" si="4"/>
        <v>13000</v>
      </c>
      <c r="L42" s="44">
        <f t="shared" si="4"/>
        <v>13000</v>
      </c>
      <c r="M42" s="44">
        <f t="shared" si="4"/>
        <v>13000</v>
      </c>
      <c r="N42" s="44">
        <f t="shared" si="4"/>
        <v>13000</v>
      </c>
      <c r="O42" s="44">
        <f t="shared" si="4"/>
        <v>126000</v>
      </c>
    </row>
    <row r="43" spans="1:15" ht="8.1" customHeight="1">
      <c r="A43" s="11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27" t="s">
        <v>38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idden="1">
      <c r="A45" s="23" t="s">
        <v>39</v>
      </c>
      <c r="B45" s="2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idden="1">
      <c r="A46" s="23" t="s">
        <v>40</v>
      </c>
      <c r="B46" s="2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23" t="s">
        <v>41</v>
      </c>
      <c r="B47" s="23"/>
      <c r="C47" s="10"/>
      <c r="D47" s="10"/>
      <c r="F47" s="10"/>
      <c r="G47" s="10"/>
      <c r="I47" s="10"/>
      <c r="J47" s="10"/>
      <c r="L47" s="10"/>
      <c r="M47" s="10"/>
      <c r="N47" s="10"/>
      <c r="O47" s="10"/>
    </row>
    <row r="48" spans="1:15">
      <c r="A48" s="23" t="s">
        <v>291</v>
      </c>
      <c r="B48" s="2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39" customFormat="1">
      <c r="A49" s="27" t="s">
        <v>43</v>
      </c>
      <c r="B49" s="27"/>
      <c r="C49" s="44">
        <f t="shared" ref="C49:O49" si="5">SUM(C45:C48)</f>
        <v>0</v>
      </c>
      <c r="D49" s="44">
        <f t="shared" si="5"/>
        <v>0</v>
      </c>
      <c r="E49" s="44">
        <f t="shared" si="5"/>
        <v>0</v>
      </c>
      <c r="F49" s="44">
        <f t="shared" si="5"/>
        <v>0</v>
      </c>
      <c r="G49" s="44">
        <f t="shared" si="5"/>
        <v>0</v>
      </c>
      <c r="H49" s="44">
        <f t="shared" si="5"/>
        <v>0</v>
      </c>
      <c r="I49" s="44">
        <f t="shared" si="5"/>
        <v>0</v>
      </c>
      <c r="J49" s="44">
        <f t="shared" si="5"/>
        <v>0</v>
      </c>
      <c r="K49" s="44">
        <f t="shared" si="5"/>
        <v>0</v>
      </c>
      <c r="L49" s="44">
        <f t="shared" si="5"/>
        <v>0</v>
      </c>
      <c r="M49" s="44">
        <f t="shared" si="5"/>
        <v>0</v>
      </c>
      <c r="N49" s="44">
        <f t="shared" si="5"/>
        <v>0</v>
      </c>
      <c r="O49" s="44">
        <f t="shared" si="5"/>
        <v>0</v>
      </c>
    </row>
    <row r="50" spans="1:15" ht="8.1" hidden="1" customHeight="1">
      <c r="A50" s="11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idden="1">
      <c r="A51" s="27" t="s">
        <v>44</v>
      </c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idden="1">
      <c r="A52" s="23" t="s">
        <v>45</v>
      </c>
      <c r="B52" s="2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idden="1">
      <c r="A53" s="23" t="s">
        <v>46</v>
      </c>
      <c r="B53" s="2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39" customFormat="1" hidden="1">
      <c r="A54" s="27" t="s">
        <v>47</v>
      </c>
      <c r="B54" s="27"/>
      <c r="C54" s="44">
        <f>SUM(C52:C53)</f>
        <v>0</v>
      </c>
      <c r="D54" s="44">
        <f t="shared" ref="D54:O54" si="6">SUM(D52:D53)</f>
        <v>0</v>
      </c>
      <c r="E54" s="44">
        <f t="shared" si="6"/>
        <v>0</v>
      </c>
      <c r="F54" s="44">
        <f t="shared" si="6"/>
        <v>0</v>
      </c>
      <c r="G54" s="44">
        <f t="shared" si="6"/>
        <v>0</v>
      </c>
      <c r="H54" s="44">
        <f t="shared" si="6"/>
        <v>0</v>
      </c>
      <c r="I54" s="44">
        <f t="shared" si="6"/>
        <v>0</v>
      </c>
      <c r="J54" s="44">
        <f t="shared" si="6"/>
        <v>0</v>
      </c>
      <c r="K54" s="44">
        <f t="shared" si="6"/>
        <v>0</v>
      </c>
      <c r="L54" s="44">
        <f t="shared" si="6"/>
        <v>0</v>
      </c>
      <c r="M54" s="44">
        <f t="shared" si="6"/>
        <v>0</v>
      </c>
      <c r="N54" s="44">
        <f t="shared" si="6"/>
        <v>0</v>
      </c>
      <c r="O54" s="44">
        <f t="shared" si="6"/>
        <v>0</v>
      </c>
    </row>
    <row r="55" spans="1:15" ht="8.1" hidden="1" customHeight="1">
      <c r="A55" s="11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idden="1">
      <c r="A56" s="27" t="s">
        <v>48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idden="1">
      <c r="A57" s="23" t="s">
        <v>49</v>
      </c>
      <c r="B57" s="2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idden="1">
      <c r="A58" s="23" t="s">
        <v>50</v>
      </c>
      <c r="B58" s="2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idden="1">
      <c r="A59" s="23" t="s">
        <v>51</v>
      </c>
      <c r="B59" s="2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idden="1">
      <c r="A60" s="23" t="s">
        <v>52</v>
      </c>
      <c r="B60" s="2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idden="1">
      <c r="A61" s="23" t="s">
        <v>53</v>
      </c>
      <c r="B61" s="2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s="39" customFormat="1" hidden="1">
      <c r="A62" s="27" t="s">
        <v>54</v>
      </c>
      <c r="B62" s="27"/>
      <c r="C62" s="44">
        <f>SUM(C57:C61)</f>
        <v>0</v>
      </c>
      <c r="D62" s="44">
        <f t="shared" ref="D62:O62" si="7">SUM(D57:D61)</f>
        <v>0</v>
      </c>
      <c r="E62" s="44">
        <f t="shared" si="7"/>
        <v>0</v>
      </c>
      <c r="F62" s="44">
        <f t="shared" si="7"/>
        <v>0</v>
      </c>
      <c r="G62" s="44">
        <f t="shared" si="7"/>
        <v>0</v>
      </c>
      <c r="H62" s="44">
        <f t="shared" si="7"/>
        <v>0</v>
      </c>
      <c r="I62" s="44">
        <f t="shared" si="7"/>
        <v>0</v>
      </c>
      <c r="J62" s="44">
        <f t="shared" si="7"/>
        <v>0</v>
      </c>
      <c r="K62" s="44">
        <f t="shared" si="7"/>
        <v>0</v>
      </c>
      <c r="L62" s="44">
        <f t="shared" si="7"/>
        <v>0</v>
      </c>
      <c r="M62" s="44">
        <f t="shared" si="7"/>
        <v>0</v>
      </c>
      <c r="N62" s="44">
        <f t="shared" si="7"/>
        <v>0</v>
      </c>
      <c r="O62" s="44">
        <f t="shared" si="7"/>
        <v>0</v>
      </c>
    </row>
    <row r="63" spans="1:15" ht="8.1" hidden="1" customHeight="1">
      <c r="A63" s="11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idden="1">
      <c r="A64" s="27" t="s">
        <v>55</v>
      </c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idden="1">
      <c r="A65" s="23" t="s">
        <v>56</v>
      </c>
      <c r="B65" s="2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idden="1">
      <c r="A66" s="23" t="s">
        <v>57</v>
      </c>
      <c r="B66" s="2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idden="1">
      <c r="A67" s="23" t="s">
        <v>58</v>
      </c>
      <c r="B67" s="2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idden="1">
      <c r="A68" s="27" t="s">
        <v>59</v>
      </c>
      <c r="B68" s="27"/>
      <c r="C68" s="44">
        <f>SUM(C65:C67)</f>
        <v>0</v>
      </c>
      <c r="D68" s="44">
        <f t="shared" ref="D68:O68" si="8">SUM(D65:D67)</f>
        <v>0</v>
      </c>
      <c r="E68" s="44">
        <f t="shared" si="8"/>
        <v>0</v>
      </c>
      <c r="F68" s="44">
        <f t="shared" si="8"/>
        <v>0</v>
      </c>
      <c r="G68" s="44">
        <f t="shared" si="8"/>
        <v>0</v>
      </c>
      <c r="H68" s="44">
        <f t="shared" si="8"/>
        <v>0</v>
      </c>
      <c r="I68" s="44">
        <f t="shared" si="8"/>
        <v>0</v>
      </c>
      <c r="J68" s="44">
        <f t="shared" si="8"/>
        <v>0</v>
      </c>
      <c r="K68" s="44">
        <f t="shared" si="8"/>
        <v>0</v>
      </c>
      <c r="L68" s="44">
        <f t="shared" si="8"/>
        <v>0</v>
      </c>
      <c r="M68" s="44">
        <f t="shared" si="8"/>
        <v>0</v>
      </c>
      <c r="N68" s="44">
        <f t="shared" si="8"/>
        <v>0</v>
      </c>
      <c r="O68" s="44">
        <f t="shared" si="8"/>
        <v>0</v>
      </c>
    </row>
    <row r="69" spans="1:15" ht="8.1" hidden="1" customHeight="1">
      <c r="A69" s="11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s="39" customFormat="1" hidden="1">
      <c r="A70" s="27" t="s">
        <v>60</v>
      </c>
      <c r="B70" s="27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idden="1">
      <c r="A71" s="23" t="s">
        <v>61</v>
      </c>
      <c r="B71" s="2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idden="1">
      <c r="A72" s="23" t="s">
        <v>62</v>
      </c>
      <c r="B72" s="2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idden="1">
      <c r="A73" s="23" t="s">
        <v>63</v>
      </c>
      <c r="B73" s="2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idden="1">
      <c r="A74" s="23" t="s">
        <v>64</v>
      </c>
      <c r="B74" s="2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s="39" customFormat="1" hidden="1">
      <c r="A75" s="27" t="s">
        <v>65</v>
      </c>
      <c r="B75" s="27"/>
      <c r="C75" s="44">
        <f>SUM(C71:C74)</f>
        <v>0</v>
      </c>
      <c r="D75" s="44">
        <f t="shared" ref="D75:N75" si="9">SUM(D71:D74)</f>
        <v>0</v>
      </c>
      <c r="E75" s="44">
        <f t="shared" si="9"/>
        <v>0</v>
      </c>
      <c r="F75" s="44">
        <f t="shared" si="9"/>
        <v>0</v>
      </c>
      <c r="G75" s="44">
        <f t="shared" si="9"/>
        <v>0</v>
      </c>
      <c r="H75" s="44">
        <f t="shared" si="9"/>
        <v>0</v>
      </c>
      <c r="I75" s="44">
        <f t="shared" si="9"/>
        <v>0</v>
      </c>
      <c r="J75" s="44">
        <f t="shared" si="9"/>
        <v>0</v>
      </c>
      <c r="K75" s="44">
        <f t="shared" si="9"/>
        <v>0</v>
      </c>
      <c r="L75" s="44">
        <f t="shared" si="9"/>
        <v>0</v>
      </c>
      <c r="M75" s="44">
        <f t="shared" si="9"/>
        <v>0</v>
      </c>
      <c r="N75" s="44">
        <f t="shared" si="9"/>
        <v>0</v>
      </c>
      <c r="O75" s="44">
        <f>SUM(O71:O74)</f>
        <v>0</v>
      </c>
    </row>
    <row r="76" spans="1:15" ht="8.1" hidden="1" customHeight="1">
      <c r="A76" s="11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idden="1">
      <c r="A77" s="27" t="s">
        <v>66</v>
      </c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idden="1">
      <c r="A78" s="23" t="s">
        <v>67</v>
      </c>
      <c r="B78" s="2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idden="1">
      <c r="A79" s="23" t="s">
        <v>68</v>
      </c>
      <c r="B79" s="2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idden="1">
      <c r="A80" s="23" t="s">
        <v>69</v>
      </c>
      <c r="B80" s="2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idden="1">
      <c r="A81" s="23" t="s">
        <v>70</v>
      </c>
      <c r="B81" s="2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idden="1">
      <c r="A82" s="23" t="s">
        <v>71</v>
      </c>
      <c r="B82" s="2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idden="1">
      <c r="A83" s="23" t="s">
        <v>72</v>
      </c>
      <c r="B83" s="2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s="39" customFormat="1" hidden="1">
      <c r="A84" s="27" t="s">
        <v>73</v>
      </c>
      <c r="B84" s="27"/>
      <c r="C84" s="44">
        <f>SUM(C78:C83)</f>
        <v>0</v>
      </c>
      <c r="D84" s="44">
        <f t="shared" ref="D84:O84" si="10">SUM(D78:D83)</f>
        <v>0</v>
      </c>
      <c r="E84" s="44">
        <f t="shared" si="10"/>
        <v>0</v>
      </c>
      <c r="F84" s="44">
        <f t="shared" si="10"/>
        <v>0</v>
      </c>
      <c r="G84" s="44">
        <f t="shared" si="10"/>
        <v>0</v>
      </c>
      <c r="H84" s="44">
        <f t="shared" si="10"/>
        <v>0</v>
      </c>
      <c r="I84" s="44">
        <f t="shared" si="10"/>
        <v>0</v>
      </c>
      <c r="J84" s="44">
        <f t="shared" si="10"/>
        <v>0</v>
      </c>
      <c r="K84" s="44">
        <f t="shared" si="10"/>
        <v>0</v>
      </c>
      <c r="L84" s="44">
        <f t="shared" si="10"/>
        <v>0</v>
      </c>
      <c r="M84" s="44">
        <f t="shared" si="10"/>
        <v>0</v>
      </c>
      <c r="N84" s="44">
        <f t="shared" si="10"/>
        <v>0</v>
      </c>
      <c r="O84" s="44">
        <f t="shared" si="10"/>
        <v>0</v>
      </c>
    </row>
    <row r="85" spans="1:15" hidden="1">
      <c r="A85" s="11" t="s">
        <v>74</v>
      </c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s="39" customFormat="1" hidden="1">
      <c r="A86" s="27" t="s">
        <v>75</v>
      </c>
      <c r="B86" s="27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idden="1">
      <c r="A87" s="23" t="s">
        <v>76</v>
      </c>
      <c r="B87" s="2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idden="1">
      <c r="A88" s="23" t="s">
        <v>77</v>
      </c>
      <c r="B88" s="2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s="39" customFormat="1" ht="10.9" customHeight="1">
      <c r="A89" s="27" t="s">
        <v>78</v>
      </c>
      <c r="B89" s="27"/>
      <c r="C89" s="44">
        <f>SUM(C87:C88)</f>
        <v>0</v>
      </c>
      <c r="D89" s="44">
        <f t="shared" ref="D89:O89" si="11">SUM(D87:D88)</f>
        <v>0</v>
      </c>
      <c r="E89" s="44">
        <f t="shared" si="11"/>
        <v>0</v>
      </c>
      <c r="F89" s="44">
        <f t="shared" si="11"/>
        <v>0</v>
      </c>
      <c r="G89" s="44">
        <f t="shared" si="11"/>
        <v>0</v>
      </c>
      <c r="H89" s="44">
        <f t="shared" si="11"/>
        <v>0</v>
      </c>
      <c r="I89" s="44">
        <f t="shared" si="11"/>
        <v>0</v>
      </c>
      <c r="J89" s="44">
        <f t="shared" si="11"/>
        <v>0</v>
      </c>
      <c r="K89" s="44">
        <f t="shared" si="11"/>
        <v>0</v>
      </c>
      <c r="L89" s="44">
        <f t="shared" si="11"/>
        <v>0</v>
      </c>
      <c r="M89" s="44">
        <f t="shared" si="11"/>
        <v>0</v>
      </c>
      <c r="N89" s="44">
        <f t="shared" si="11"/>
        <v>0</v>
      </c>
      <c r="O89" s="44">
        <f t="shared" si="11"/>
        <v>0</v>
      </c>
    </row>
    <row r="90" spans="1:15" ht="8.1" customHeight="1">
      <c r="A90" s="11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>
      <c r="A91" s="27" t="s">
        <v>293</v>
      </c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idden="1">
      <c r="A92" s="23" t="s">
        <v>294</v>
      </c>
      <c r="B92" s="2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idden="1">
      <c r="A93" s="23" t="s">
        <v>295</v>
      </c>
      <c r="B93" s="2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idden="1">
      <c r="A94" s="23" t="s">
        <v>296</v>
      </c>
      <c r="B94" s="2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>
      <c r="A95" s="62" t="s">
        <v>297</v>
      </c>
      <c r="B95" s="6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>
      <c r="A96" s="62" t="s">
        <v>82</v>
      </c>
      <c r="B96" s="6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idden="1">
      <c r="A97" s="62" t="s">
        <v>298</v>
      </c>
      <c r="B97" s="6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>
      <c r="A98" s="62" t="s">
        <v>299</v>
      </c>
      <c r="B98" s="62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>
      <c r="A99" s="62" t="s">
        <v>300</v>
      </c>
      <c r="B99" s="6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idden="1">
      <c r="A100" s="23" t="s">
        <v>302</v>
      </c>
      <c r="B100" s="2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s="39" customFormat="1">
      <c r="A101" s="27" t="s">
        <v>85</v>
      </c>
      <c r="B101" s="27"/>
      <c r="C101" s="44">
        <f t="shared" ref="C101:O101" si="12">SUM(C92:C100)</f>
        <v>0</v>
      </c>
      <c r="D101" s="44">
        <f t="shared" si="12"/>
        <v>0</v>
      </c>
      <c r="E101" s="44">
        <f t="shared" si="12"/>
        <v>0</v>
      </c>
      <c r="F101" s="44">
        <f t="shared" si="12"/>
        <v>0</v>
      </c>
      <c r="G101" s="44">
        <f t="shared" si="12"/>
        <v>0</v>
      </c>
      <c r="H101" s="44">
        <f t="shared" si="12"/>
        <v>0</v>
      </c>
      <c r="I101" s="44">
        <f t="shared" si="12"/>
        <v>0</v>
      </c>
      <c r="J101" s="44">
        <f t="shared" si="12"/>
        <v>0</v>
      </c>
      <c r="K101" s="44">
        <f t="shared" si="12"/>
        <v>0</v>
      </c>
      <c r="L101" s="44">
        <f t="shared" si="12"/>
        <v>0</v>
      </c>
      <c r="M101" s="44">
        <f t="shared" si="12"/>
        <v>0</v>
      </c>
      <c r="N101" s="44">
        <f t="shared" si="12"/>
        <v>0</v>
      </c>
      <c r="O101" s="44">
        <f t="shared" si="12"/>
        <v>0</v>
      </c>
    </row>
    <row r="102" spans="1:15" hidden="1">
      <c r="A102" s="33" t="s">
        <v>86</v>
      </c>
      <c r="B102" s="3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s="60" customFormat="1" ht="18.75">
      <c r="A103" s="56" t="s">
        <v>87</v>
      </c>
      <c r="B103" s="56"/>
      <c r="C103" s="59">
        <f t="shared" ref="C103:O103" si="13">SUM(C102,C101,C89,C85,C84,C75,C68,C62,C54,C49,C42,C25,C13)</f>
        <v>13000</v>
      </c>
      <c r="D103" s="59">
        <f t="shared" si="13"/>
        <v>13000</v>
      </c>
      <c r="E103" s="59">
        <f t="shared" si="13"/>
        <v>13000</v>
      </c>
      <c r="F103" s="59">
        <f t="shared" si="13"/>
        <v>13000</v>
      </c>
      <c r="G103" s="59">
        <f t="shared" si="13"/>
        <v>13000</v>
      </c>
      <c r="H103" s="59">
        <f t="shared" si="13"/>
        <v>9000</v>
      </c>
      <c r="I103" s="59">
        <f t="shared" si="13"/>
        <v>0</v>
      </c>
      <c r="J103" s="59">
        <f t="shared" si="13"/>
        <v>0</v>
      </c>
      <c r="K103" s="59">
        <f t="shared" si="13"/>
        <v>13000</v>
      </c>
      <c r="L103" s="59">
        <f t="shared" si="13"/>
        <v>13000</v>
      </c>
      <c r="M103" s="59">
        <f t="shared" si="13"/>
        <v>13000</v>
      </c>
      <c r="N103" s="59">
        <f t="shared" si="13"/>
        <v>13000</v>
      </c>
      <c r="O103" s="59">
        <f t="shared" si="13"/>
        <v>126000</v>
      </c>
    </row>
    <row r="104" spans="1:15" ht="8.1" customHeight="1">
      <c r="A104" s="11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8.75">
      <c r="A105" s="55" t="s">
        <v>88</v>
      </c>
      <c r="B105" s="5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39" customFormat="1" hidden="1">
      <c r="A106" s="27" t="s">
        <v>89</v>
      </c>
      <c r="B106" s="27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hidden="1">
      <c r="A107" s="22" t="s">
        <v>90</v>
      </c>
      <c r="B107" s="22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idden="1">
      <c r="A108" s="22" t="s">
        <v>91</v>
      </c>
      <c r="B108" s="2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idden="1">
      <c r="A109" s="22" t="s">
        <v>92</v>
      </c>
      <c r="B109" s="2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idden="1">
      <c r="A110" s="22" t="s">
        <v>93</v>
      </c>
      <c r="B110" s="2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s="39" customFormat="1" hidden="1">
      <c r="A111" s="27" t="s">
        <v>94</v>
      </c>
      <c r="B111" s="27"/>
      <c r="C111" s="44">
        <f>SUM(C107:C110)</f>
        <v>0</v>
      </c>
      <c r="D111" s="44">
        <f t="shared" ref="D111:O111" si="14">SUM(D107:D110)</f>
        <v>0</v>
      </c>
      <c r="E111" s="44">
        <f t="shared" si="14"/>
        <v>0</v>
      </c>
      <c r="F111" s="44">
        <f t="shared" si="14"/>
        <v>0</v>
      </c>
      <c r="G111" s="44">
        <f t="shared" si="14"/>
        <v>0</v>
      </c>
      <c r="H111" s="44">
        <f t="shared" si="14"/>
        <v>0</v>
      </c>
      <c r="I111" s="44">
        <f t="shared" si="14"/>
        <v>0</v>
      </c>
      <c r="J111" s="44">
        <f t="shared" si="14"/>
        <v>0</v>
      </c>
      <c r="K111" s="44">
        <f t="shared" si="14"/>
        <v>0</v>
      </c>
      <c r="L111" s="44">
        <f t="shared" si="14"/>
        <v>0</v>
      </c>
      <c r="M111" s="44">
        <f t="shared" si="14"/>
        <v>0</v>
      </c>
      <c r="N111" s="44">
        <f t="shared" si="14"/>
        <v>0</v>
      </c>
      <c r="O111" s="44">
        <f t="shared" si="14"/>
        <v>0</v>
      </c>
    </row>
    <row r="112" spans="1:15" s="39" customFormat="1" ht="6" hidden="1" customHeight="1">
      <c r="A112" s="45"/>
      <c r="B112" s="4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s="39" customFormat="1" hidden="1">
      <c r="A113" s="27" t="s">
        <v>95</v>
      </c>
      <c r="B113" s="27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 hidden="1">
      <c r="A114" s="22" t="s">
        <v>96</v>
      </c>
      <c r="B114" s="22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idden="1">
      <c r="A115" s="22" t="s">
        <v>97</v>
      </c>
      <c r="B115" s="22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idden="1">
      <c r="A116" s="22" t="s">
        <v>98</v>
      </c>
      <c r="B116" s="22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idden="1">
      <c r="A117" s="22" t="s">
        <v>99</v>
      </c>
      <c r="B117" s="22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idden="1">
      <c r="A118" s="22" t="s">
        <v>100</v>
      </c>
      <c r="B118" s="2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s="39" customFormat="1" hidden="1">
      <c r="A119" s="27" t="s">
        <v>101</v>
      </c>
      <c r="B119" s="27"/>
      <c r="C119" s="44">
        <f>SUM(C114:C118)</f>
        <v>0</v>
      </c>
      <c r="D119" s="44">
        <f t="shared" ref="D119:O119" si="15">SUM(D114:D118)</f>
        <v>0</v>
      </c>
      <c r="E119" s="44">
        <f t="shared" si="15"/>
        <v>0</v>
      </c>
      <c r="F119" s="44">
        <f t="shared" si="15"/>
        <v>0</v>
      </c>
      <c r="G119" s="44">
        <f t="shared" si="15"/>
        <v>0</v>
      </c>
      <c r="H119" s="44">
        <f t="shared" si="15"/>
        <v>0</v>
      </c>
      <c r="I119" s="44">
        <f t="shared" si="15"/>
        <v>0</v>
      </c>
      <c r="J119" s="44">
        <f t="shared" si="15"/>
        <v>0</v>
      </c>
      <c r="K119" s="44">
        <f t="shared" si="15"/>
        <v>0</v>
      </c>
      <c r="L119" s="44">
        <f t="shared" si="15"/>
        <v>0</v>
      </c>
      <c r="M119" s="44">
        <f t="shared" si="15"/>
        <v>0</v>
      </c>
      <c r="N119" s="44">
        <f t="shared" si="15"/>
        <v>0</v>
      </c>
      <c r="O119" s="44">
        <f t="shared" si="15"/>
        <v>0</v>
      </c>
    </row>
    <row r="120" spans="1:15" s="39" customFormat="1" ht="6" hidden="1" customHeight="1">
      <c r="A120" s="45"/>
      <c r="B120" s="45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>
      <c r="A121" s="27" t="s">
        <v>102</v>
      </c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>
      <c r="A122" s="22" t="s">
        <v>103</v>
      </c>
      <c r="B122" s="22"/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f>SUM(C122:N122)</f>
        <v>0</v>
      </c>
    </row>
    <row r="123" spans="1:15">
      <c r="A123" s="22" t="s">
        <v>104</v>
      </c>
      <c r="B123" s="22"/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f>SUM(C123:N123)</f>
        <v>0</v>
      </c>
    </row>
    <row r="124" spans="1:15" hidden="1">
      <c r="A124" s="22" t="s">
        <v>105</v>
      </c>
      <c r="B124" s="22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>
      <c r="A125" s="22" t="s">
        <v>106</v>
      </c>
      <c r="B125" s="22"/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f>SUM(C125:N125)</f>
        <v>0</v>
      </c>
    </row>
    <row r="126" spans="1:15">
      <c r="A126" s="22" t="s">
        <v>107</v>
      </c>
      <c r="B126" s="2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idden="1">
      <c r="A127" s="22" t="s">
        <v>108</v>
      </c>
      <c r="B127" s="2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idden="1">
      <c r="A128" s="22" t="s">
        <v>109</v>
      </c>
      <c r="B128" s="2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s="48" customFormat="1">
      <c r="A129" s="46" t="s">
        <v>110</v>
      </c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</row>
    <row r="130" spans="1:15" s="48" customFormat="1">
      <c r="A130" s="49" t="s">
        <v>111</v>
      </c>
      <c r="B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</row>
    <row r="131" spans="1:15">
      <c r="A131" s="34" t="s">
        <v>900</v>
      </c>
      <c r="B131" s="3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>
      <c r="A132" s="34" t="s">
        <v>112</v>
      </c>
      <c r="B132" s="3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>
      <c r="A133" s="34" t="s">
        <v>113</v>
      </c>
      <c r="B133" s="3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>
      <c r="A134" s="34" t="s">
        <v>114</v>
      </c>
      <c r="B134" s="3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>
      <c r="A135" s="34" t="s">
        <v>115</v>
      </c>
      <c r="B135" s="3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>
      <c r="A136" s="34" t="s">
        <v>116</v>
      </c>
      <c r="B136" s="3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>
      <c r="A137" s="34" t="s">
        <v>117</v>
      </c>
      <c r="B137" s="3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>
      <c r="A138" s="34" t="s">
        <v>118</v>
      </c>
      <c r="B138" s="3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>
      <c r="A139" s="34" t="s">
        <v>901</v>
      </c>
      <c r="B139" s="3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>
      <c r="A140" s="34" t="s">
        <v>902</v>
      </c>
      <c r="B140" s="3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>
      <c r="A141" s="34" t="s">
        <v>903</v>
      </c>
      <c r="B141" s="3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>
      <c r="A142" s="34" t="s">
        <v>904</v>
      </c>
      <c r="B142" s="3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>
      <c r="A143" s="34" t="s">
        <v>918</v>
      </c>
      <c r="B143" s="3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s="51" customFormat="1">
      <c r="A144" s="49" t="s">
        <v>244</v>
      </c>
      <c r="B144" s="49"/>
      <c r="C144" s="50">
        <f t="shared" ref="C144:O144" si="16">SUM(C131:C134)</f>
        <v>0</v>
      </c>
      <c r="D144" s="50">
        <f t="shared" si="16"/>
        <v>0</v>
      </c>
      <c r="E144" s="50">
        <f t="shared" si="16"/>
        <v>0</v>
      </c>
      <c r="F144" s="50">
        <f t="shared" si="16"/>
        <v>0</v>
      </c>
      <c r="G144" s="50">
        <f t="shared" si="16"/>
        <v>0</v>
      </c>
      <c r="H144" s="50">
        <f t="shared" si="16"/>
        <v>0</v>
      </c>
      <c r="I144" s="50">
        <f t="shared" si="16"/>
        <v>0</v>
      </c>
      <c r="J144" s="50">
        <f t="shared" si="16"/>
        <v>0</v>
      </c>
      <c r="K144" s="50">
        <f t="shared" si="16"/>
        <v>0</v>
      </c>
      <c r="L144" s="50">
        <f t="shared" si="16"/>
        <v>0</v>
      </c>
      <c r="M144" s="50">
        <f t="shared" si="16"/>
        <v>0</v>
      </c>
      <c r="N144" s="50">
        <f t="shared" si="16"/>
        <v>0</v>
      </c>
      <c r="O144" s="50">
        <f t="shared" si="16"/>
        <v>0</v>
      </c>
    </row>
    <row r="145" spans="1:15" s="48" customFormat="1">
      <c r="A145" s="49" t="s">
        <v>122</v>
      </c>
      <c r="B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spans="1:15">
      <c r="A146" s="35" t="s">
        <v>124</v>
      </c>
      <c r="B146" s="3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s="48" customFormat="1">
      <c r="A147" s="52" t="s">
        <v>125</v>
      </c>
      <c r="B147" s="52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5">
      <c r="A148" s="36" t="s">
        <v>126</v>
      </c>
      <c r="B148" s="3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>
      <c r="A149" s="36" t="s">
        <v>245</v>
      </c>
      <c r="B149" s="3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idden="1">
      <c r="A150" s="36" t="s">
        <v>127</v>
      </c>
      <c r="B150" s="3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>
      <c r="A151" s="36" t="s">
        <v>310</v>
      </c>
      <c r="B151" s="3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s="51" customFormat="1">
      <c r="A152" s="52" t="s">
        <v>131</v>
      </c>
      <c r="B152" s="52"/>
      <c r="C152" s="50">
        <f>SUM(C148:C151)</f>
        <v>0</v>
      </c>
      <c r="D152" s="50">
        <f t="shared" ref="D152:O152" si="17">SUM(D148:D151)</f>
        <v>0</v>
      </c>
      <c r="E152" s="50">
        <f t="shared" si="17"/>
        <v>0</v>
      </c>
      <c r="F152" s="50">
        <f t="shared" si="17"/>
        <v>0</v>
      </c>
      <c r="G152" s="50">
        <f t="shared" si="17"/>
        <v>0</v>
      </c>
      <c r="H152" s="50">
        <f t="shared" si="17"/>
        <v>0</v>
      </c>
      <c r="I152" s="50">
        <f t="shared" si="17"/>
        <v>0</v>
      </c>
      <c r="J152" s="50">
        <f t="shared" si="17"/>
        <v>0</v>
      </c>
      <c r="K152" s="50">
        <f t="shared" si="17"/>
        <v>0</v>
      </c>
      <c r="L152" s="50">
        <f t="shared" si="17"/>
        <v>0</v>
      </c>
      <c r="M152" s="50">
        <f t="shared" si="17"/>
        <v>0</v>
      </c>
      <c r="N152" s="50">
        <f t="shared" si="17"/>
        <v>0</v>
      </c>
      <c r="O152" s="50">
        <f t="shared" si="17"/>
        <v>0</v>
      </c>
    </row>
    <row r="153" spans="1:15">
      <c r="A153" s="35" t="s">
        <v>246</v>
      </c>
      <c r="B153" s="3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s="51" customFormat="1">
      <c r="A154" s="49" t="s">
        <v>247</v>
      </c>
      <c r="B154" s="49"/>
      <c r="C154" s="50">
        <f>SUM(C153,C152,C146)</f>
        <v>0</v>
      </c>
      <c r="D154" s="50">
        <f t="shared" ref="D154:N154" si="18">SUM(D153,D152,D146)</f>
        <v>0</v>
      </c>
      <c r="E154" s="50">
        <f t="shared" si="18"/>
        <v>0</v>
      </c>
      <c r="F154" s="50">
        <f t="shared" si="18"/>
        <v>0</v>
      </c>
      <c r="G154" s="50">
        <f t="shared" si="18"/>
        <v>0</v>
      </c>
      <c r="H154" s="50">
        <f t="shared" si="18"/>
        <v>0</v>
      </c>
      <c r="I154" s="50">
        <f t="shared" si="18"/>
        <v>0</v>
      </c>
      <c r="J154" s="50">
        <f t="shared" si="18"/>
        <v>0</v>
      </c>
      <c r="K154" s="50">
        <f t="shared" si="18"/>
        <v>0</v>
      </c>
      <c r="L154" s="50">
        <f t="shared" si="18"/>
        <v>0</v>
      </c>
      <c r="M154" s="50">
        <f t="shared" si="18"/>
        <v>0</v>
      </c>
      <c r="N154" s="50">
        <f t="shared" si="18"/>
        <v>0</v>
      </c>
      <c r="O154" s="50">
        <f>SUM(O153,O152,O146)</f>
        <v>0</v>
      </c>
    </row>
    <row r="155" spans="1:15" hidden="1">
      <c r="A155" s="37" t="s">
        <v>132</v>
      </c>
      <c r="B155" s="37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>
      <c r="A156" s="37" t="s">
        <v>133</v>
      </c>
      <c r="B156" s="37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>
      <c r="A157" s="37" t="s">
        <v>134</v>
      </c>
      <c r="B157" s="37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s="51" customFormat="1">
      <c r="A158" s="46" t="s">
        <v>135</v>
      </c>
      <c r="B158" s="46"/>
      <c r="C158" s="50">
        <f>SUM(C155:C157,C154,C144)</f>
        <v>0</v>
      </c>
      <c r="D158" s="50">
        <f t="shared" ref="D158:N158" si="19">SUM(D155:D157,D154,D144)</f>
        <v>0</v>
      </c>
      <c r="E158" s="50">
        <f t="shared" si="19"/>
        <v>0</v>
      </c>
      <c r="F158" s="50">
        <f t="shared" si="19"/>
        <v>0</v>
      </c>
      <c r="G158" s="50">
        <f t="shared" si="19"/>
        <v>0</v>
      </c>
      <c r="H158" s="50">
        <f t="shared" si="19"/>
        <v>0</v>
      </c>
      <c r="I158" s="50">
        <f t="shared" si="19"/>
        <v>0</v>
      </c>
      <c r="J158" s="50">
        <f t="shared" si="19"/>
        <v>0</v>
      </c>
      <c r="K158" s="50">
        <f t="shared" si="19"/>
        <v>0</v>
      </c>
      <c r="L158" s="50">
        <f t="shared" si="19"/>
        <v>0</v>
      </c>
      <c r="M158" s="50">
        <f t="shared" si="19"/>
        <v>0</v>
      </c>
      <c r="N158" s="50">
        <f t="shared" si="19"/>
        <v>0</v>
      </c>
      <c r="O158" s="50">
        <f>SUM(O155:O157,O154,O144)</f>
        <v>0</v>
      </c>
    </row>
    <row r="159" spans="1:15">
      <c r="A159" s="23" t="s">
        <v>136</v>
      </c>
      <c r="B159" s="23"/>
      <c r="C159" s="10"/>
      <c r="D159" s="10"/>
      <c r="E159" s="10"/>
      <c r="F159" s="10"/>
      <c r="G159" s="10"/>
      <c r="H159" s="10"/>
      <c r="I159" s="38"/>
      <c r="J159" s="10"/>
      <c r="K159" s="10"/>
      <c r="L159" s="10"/>
      <c r="M159" s="10"/>
      <c r="N159" s="10"/>
      <c r="O159" s="10"/>
    </row>
    <row r="160" spans="1:15" hidden="1">
      <c r="A160" s="23" t="s">
        <v>137</v>
      </c>
      <c r="B160" s="2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idden="1">
      <c r="A161" s="23" t="s">
        <v>138</v>
      </c>
      <c r="B161" s="2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idden="1">
      <c r="A162" s="23" t="s">
        <v>139</v>
      </c>
      <c r="B162" s="2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>
      <c r="A163" s="23" t="s">
        <v>140</v>
      </c>
      <c r="B163" s="23"/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f>SUM(C163:N163)</f>
        <v>0</v>
      </c>
    </row>
    <row r="164" spans="1:15" hidden="1">
      <c r="A164" s="23" t="s">
        <v>141</v>
      </c>
      <c r="B164" s="2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>
      <c r="A165" s="23" t="s">
        <v>311</v>
      </c>
      <c r="B165" s="23"/>
      <c r="C165" s="10"/>
      <c r="D165" s="10"/>
      <c r="E165" s="10"/>
      <c r="F165" s="10"/>
      <c r="G165" s="10"/>
      <c r="H165" s="10"/>
      <c r="I165" s="38"/>
      <c r="J165" s="10"/>
      <c r="K165" s="10"/>
      <c r="L165" s="10"/>
      <c r="M165" s="10"/>
      <c r="N165" s="10"/>
      <c r="O165" s="10"/>
    </row>
    <row r="166" spans="1:15" hidden="1">
      <c r="A166" s="23" t="s">
        <v>143</v>
      </c>
      <c r="B166" s="2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s="39" customFormat="1">
      <c r="A167" s="27" t="s">
        <v>144</v>
      </c>
      <c r="B167" s="27"/>
      <c r="C167" s="44">
        <f t="shared" ref="C167:N167" si="20">SUM(C122:C128,C158,C159:C166)</f>
        <v>0</v>
      </c>
      <c r="D167" s="44">
        <f t="shared" si="20"/>
        <v>0</v>
      </c>
      <c r="E167" s="44">
        <f t="shared" si="20"/>
        <v>0</v>
      </c>
      <c r="F167" s="44">
        <f t="shared" si="20"/>
        <v>0</v>
      </c>
      <c r="G167" s="44">
        <f t="shared" si="20"/>
        <v>0</v>
      </c>
      <c r="H167" s="44">
        <f t="shared" si="20"/>
        <v>0</v>
      </c>
      <c r="I167" s="44">
        <f t="shared" si="20"/>
        <v>0</v>
      </c>
      <c r="J167" s="44">
        <f t="shared" si="20"/>
        <v>0</v>
      </c>
      <c r="K167" s="44">
        <f t="shared" si="20"/>
        <v>0</v>
      </c>
      <c r="L167" s="44">
        <f t="shared" si="20"/>
        <v>0</v>
      </c>
      <c r="M167" s="44">
        <f t="shared" si="20"/>
        <v>0</v>
      </c>
      <c r="N167" s="44">
        <f t="shared" si="20"/>
        <v>0</v>
      </c>
      <c r="O167" s="44">
        <f>SUM(O122:O128,O158,O159:O166)</f>
        <v>0</v>
      </c>
    </row>
    <row r="168" spans="1:15" s="39" customFormat="1" ht="6" customHeight="1">
      <c r="A168" s="45"/>
      <c r="B168" s="4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>
      <c r="A169" s="27" t="s">
        <v>145</v>
      </c>
      <c r="B169" s="27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idden="1">
      <c r="A170" s="23" t="s">
        <v>146</v>
      </c>
      <c r="B170" s="2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idden="1">
      <c r="A171" s="23" t="s">
        <v>147</v>
      </c>
      <c r="B171" s="2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idden="1">
      <c r="A172" s="23" t="s">
        <v>148</v>
      </c>
      <c r="B172" s="2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>
      <c r="A173" s="23" t="s">
        <v>249</v>
      </c>
      <c r="B173" s="23"/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f>SUM(C173:N173)</f>
        <v>0</v>
      </c>
    </row>
    <row r="174" spans="1:15">
      <c r="A174" s="23" t="s">
        <v>250</v>
      </c>
      <c r="B174" s="23"/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f>SUM(C174:N174)</f>
        <v>0</v>
      </c>
    </row>
    <row r="175" spans="1:15">
      <c r="A175" s="23" t="s">
        <v>151</v>
      </c>
      <c r="B175" s="23"/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f>SUM(C175:N175)</f>
        <v>0</v>
      </c>
    </row>
    <row r="176" spans="1:15">
      <c r="A176" s="23" t="s">
        <v>251</v>
      </c>
      <c r="B176" s="23"/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f>SUM(C176:N176)</f>
        <v>0</v>
      </c>
    </row>
    <row r="177" spans="1:15" hidden="1">
      <c r="A177" s="23" t="s">
        <v>152</v>
      </c>
      <c r="B177" s="2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s="48" customFormat="1">
      <c r="A178" s="53" t="s">
        <v>153</v>
      </c>
      <c r="B178" s="53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</row>
    <row r="179" spans="1:15">
      <c r="A179" s="31" t="s">
        <v>154</v>
      </c>
      <c r="B179" s="31"/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f>SUM(C179:N179)</f>
        <v>0</v>
      </c>
    </row>
    <row r="180" spans="1:15">
      <c r="A180" s="31" t="s">
        <v>155</v>
      </c>
      <c r="B180" s="31"/>
      <c r="C180" s="10">
        <v>0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f>SUM(C180:N180)</f>
        <v>0</v>
      </c>
    </row>
    <row r="181" spans="1:15">
      <c r="A181" s="31" t="s">
        <v>156</v>
      </c>
      <c r="B181" s="31"/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f>SUM(C181:N181)</f>
        <v>0</v>
      </c>
    </row>
    <row r="182" spans="1:15">
      <c r="A182" s="31" t="s">
        <v>157</v>
      </c>
      <c r="B182" s="31"/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f>SUM(C182:N182)</f>
        <v>0</v>
      </c>
    </row>
    <row r="183" spans="1:15">
      <c r="A183" s="31" t="s">
        <v>158</v>
      </c>
      <c r="B183" s="3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>
      <c r="A184" s="31" t="s">
        <v>159</v>
      </c>
      <c r="B184" s="31"/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f>SUM(C184:N184)</f>
        <v>0</v>
      </c>
    </row>
    <row r="185" spans="1:15" s="51" customFormat="1">
      <c r="A185" s="53" t="s">
        <v>160</v>
      </c>
      <c r="B185" s="53"/>
      <c r="C185" s="50">
        <f>SUM(C179:C184)</f>
        <v>0</v>
      </c>
      <c r="D185" s="50">
        <f t="shared" ref="D185:O185" si="21">SUM(D179:D184)</f>
        <v>0</v>
      </c>
      <c r="E185" s="50">
        <f t="shared" si="21"/>
        <v>0</v>
      </c>
      <c r="F185" s="50">
        <f t="shared" si="21"/>
        <v>0</v>
      </c>
      <c r="G185" s="50">
        <f t="shared" si="21"/>
        <v>0</v>
      </c>
      <c r="H185" s="50">
        <f t="shared" si="21"/>
        <v>0</v>
      </c>
      <c r="I185" s="50">
        <f t="shared" si="21"/>
        <v>0</v>
      </c>
      <c r="J185" s="50">
        <f t="shared" si="21"/>
        <v>0</v>
      </c>
      <c r="K185" s="50">
        <f t="shared" si="21"/>
        <v>0</v>
      </c>
      <c r="L185" s="50">
        <f t="shared" si="21"/>
        <v>0</v>
      </c>
      <c r="M185" s="50">
        <f t="shared" si="21"/>
        <v>0</v>
      </c>
      <c r="N185" s="50">
        <f t="shared" si="21"/>
        <v>0</v>
      </c>
      <c r="O185" s="50">
        <f t="shared" si="21"/>
        <v>0</v>
      </c>
    </row>
    <row r="186" spans="1:15" hidden="1">
      <c r="A186" s="23" t="s">
        <v>161</v>
      </c>
      <c r="B186" s="2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4.45" customHeight="1">
      <c r="A187" s="23" t="s">
        <v>162</v>
      </c>
      <c r="B187" s="23"/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f>SUM(C187:N187)</f>
        <v>0</v>
      </c>
    </row>
    <row r="188" spans="1:15" ht="14.45" customHeight="1">
      <c r="A188" s="23" t="s">
        <v>163</v>
      </c>
      <c r="B188" s="96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8">
        <f>SUM(C188:N189)</f>
        <v>0</v>
      </c>
    </row>
    <row r="189" spans="1:15" ht="14.45" customHeight="1">
      <c r="A189" s="23" t="s">
        <v>164</v>
      </c>
      <c r="B189" s="97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9"/>
    </row>
    <row r="190" spans="1:15" s="39" customFormat="1">
      <c r="A190" s="27" t="s">
        <v>165</v>
      </c>
      <c r="B190" s="27"/>
      <c r="C190" s="44">
        <f t="shared" ref="C190:O190" si="22">SUM(C170:C177,C185,C186:C189)</f>
        <v>0</v>
      </c>
      <c r="D190" s="44">
        <f t="shared" si="22"/>
        <v>0</v>
      </c>
      <c r="E190" s="44">
        <f t="shared" si="22"/>
        <v>0</v>
      </c>
      <c r="F190" s="44">
        <f t="shared" si="22"/>
        <v>0</v>
      </c>
      <c r="G190" s="44">
        <f t="shared" si="22"/>
        <v>0</v>
      </c>
      <c r="H190" s="44">
        <f t="shared" si="22"/>
        <v>0</v>
      </c>
      <c r="I190" s="44">
        <f t="shared" si="22"/>
        <v>0</v>
      </c>
      <c r="J190" s="44">
        <f t="shared" si="22"/>
        <v>0</v>
      </c>
      <c r="K190" s="44">
        <f t="shared" si="22"/>
        <v>0</v>
      </c>
      <c r="L190" s="44">
        <f t="shared" si="22"/>
        <v>0</v>
      </c>
      <c r="M190" s="44">
        <f t="shared" si="22"/>
        <v>0</v>
      </c>
      <c r="N190" s="44">
        <f t="shared" si="22"/>
        <v>0</v>
      </c>
      <c r="O190" s="44">
        <f t="shared" si="22"/>
        <v>0</v>
      </c>
    </row>
    <row r="191" spans="1:15" s="39" customFormat="1" ht="6" customHeight="1">
      <c r="A191" s="45"/>
      <c r="B191" s="45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>
      <c r="A192" s="27" t="s">
        <v>166</v>
      </c>
      <c r="B192" s="2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>
      <c r="A193" s="23" t="s">
        <v>167</v>
      </c>
      <c r="B193" s="2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>
      <c r="A194" s="23" t="s">
        <v>168</v>
      </c>
      <c r="B194" s="23"/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f>SUM(C194:N194)</f>
        <v>0</v>
      </c>
    </row>
    <row r="195" spans="1:15">
      <c r="A195" s="23" t="s">
        <v>169</v>
      </c>
      <c r="B195" s="23"/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f>SUM(C195:N195)</f>
        <v>0</v>
      </c>
    </row>
    <row r="196" spans="1:15">
      <c r="A196" s="23" t="s">
        <v>170</v>
      </c>
      <c r="B196" s="23"/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f>SUM(C196:N196)</f>
        <v>0</v>
      </c>
    </row>
    <row r="197" spans="1:15">
      <c r="A197" s="23" t="s">
        <v>171</v>
      </c>
      <c r="B197" s="23"/>
      <c r="C197" s="10"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f>SUM(C197:N197)</f>
        <v>0</v>
      </c>
    </row>
    <row r="198" spans="1:15" s="39" customFormat="1">
      <c r="A198" s="27" t="s">
        <v>172</v>
      </c>
      <c r="B198" s="27"/>
      <c r="C198" s="44">
        <f>SUM(C193:C197)</f>
        <v>0</v>
      </c>
      <c r="D198" s="44">
        <f t="shared" ref="D198:N198" si="23">SUM(D193:D197)</f>
        <v>0</v>
      </c>
      <c r="E198" s="44">
        <f t="shared" si="23"/>
        <v>0</v>
      </c>
      <c r="F198" s="44">
        <f t="shared" si="23"/>
        <v>0</v>
      </c>
      <c r="G198" s="44">
        <f t="shared" si="23"/>
        <v>0</v>
      </c>
      <c r="H198" s="44">
        <f t="shared" si="23"/>
        <v>0</v>
      </c>
      <c r="I198" s="44">
        <f t="shared" si="23"/>
        <v>0</v>
      </c>
      <c r="J198" s="44">
        <f t="shared" si="23"/>
        <v>0</v>
      </c>
      <c r="K198" s="44">
        <f t="shared" si="23"/>
        <v>0</v>
      </c>
      <c r="L198" s="44">
        <f t="shared" si="23"/>
        <v>0</v>
      </c>
      <c r="M198" s="44">
        <f t="shared" si="23"/>
        <v>0</v>
      </c>
      <c r="N198" s="44">
        <f t="shared" si="23"/>
        <v>0</v>
      </c>
      <c r="O198" s="44">
        <f>SUM(O193:O197)</f>
        <v>0</v>
      </c>
    </row>
    <row r="199" spans="1:15" s="39" customFormat="1" ht="6" customHeight="1">
      <c r="A199" s="45"/>
      <c r="B199" s="45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>
      <c r="A200" s="27" t="s">
        <v>173</v>
      </c>
      <c r="B200" s="27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 s="48" customFormat="1">
      <c r="A201" s="53" t="s">
        <v>174</v>
      </c>
      <c r="B201" s="53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</row>
    <row r="202" spans="1:15">
      <c r="A202" s="31" t="s">
        <v>313</v>
      </c>
      <c r="B202" s="31"/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f>SUM(C202:N202)</f>
        <v>0</v>
      </c>
    </row>
    <row r="203" spans="1:15">
      <c r="A203" s="31" t="s">
        <v>176</v>
      </c>
      <c r="B203" s="31"/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f>SUM(C203:N203)</f>
        <v>0</v>
      </c>
    </row>
    <row r="204" spans="1:15">
      <c r="A204" s="31" t="s">
        <v>177</v>
      </c>
      <c r="B204" s="31"/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f>SUM(C204:N204)</f>
        <v>0</v>
      </c>
    </row>
    <row r="205" spans="1:15">
      <c r="A205" s="31" t="s">
        <v>178</v>
      </c>
      <c r="B205" s="3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>
      <c r="A206" s="31" t="s">
        <v>179</v>
      </c>
      <c r="B206" s="31"/>
      <c r="C206" s="76">
        <v>0</v>
      </c>
      <c r="D206" s="76">
        <v>0</v>
      </c>
      <c r="E206" s="76">
        <v>0</v>
      </c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10">
        <f>SUM(C206:N206)</f>
        <v>0</v>
      </c>
    </row>
    <row r="207" spans="1:15" s="51" customFormat="1">
      <c r="A207" s="53" t="s">
        <v>180</v>
      </c>
      <c r="B207" s="53"/>
      <c r="C207" s="50">
        <f>SUM(C202:C206)</f>
        <v>0</v>
      </c>
      <c r="D207" s="50">
        <f t="shared" ref="D207:O207" si="24">SUM(D202:D206)</f>
        <v>0</v>
      </c>
      <c r="E207" s="50">
        <f t="shared" si="24"/>
        <v>0</v>
      </c>
      <c r="F207" s="50">
        <f t="shared" si="24"/>
        <v>0</v>
      </c>
      <c r="G207" s="50">
        <f t="shared" si="24"/>
        <v>0</v>
      </c>
      <c r="H207" s="50">
        <f t="shared" si="24"/>
        <v>0</v>
      </c>
      <c r="I207" s="50">
        <f t="shared" si="24"/>
        <v>0</v>
      </c>
      <c r="J207" s="50">
        <f t="shared" si="24"/>
        <v>0</v>
      </c>
      <c r="K207" s="50">
        <f t="shared" si="24"/>
        <v>0</v>
      </c>
      <c r="L207" s="50">
        <f t="shared" si="24"/>
        <v>0</v>
      </c>
      <c r="M207" s="50">
        <f t="shared" si="24"/>
        <v>0</v>
      </c>
      <c r="N207" s="50">
        <f t="shared" si="24"/>
        <v>0</v>
      </c>
      <c r="O207" s="50">
        <f t="shared" si="24"/>
        <v>0</v>
      </c>
    </row>
    <row r="208" spans="1:15" hidden="1">
      <c r="A208" s="23" t="s">
        <v>181</v>
      </c>
      <c r="B208" s="2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idden="1">
      <c r="A209" s="23" t="s">
        <v>182</v>
      </c>
      <c r="B209" s="2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>
      <c r="A210" s="23" t="s">
        <v>183</v>
      </c>
      <c r="B210" s="23"/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f>SUM(C210:N210)</f>
        <v>0</v>
      </c>
    </row>
    <row r="211" spans="1:15">
      <c r="A211" s="23" t="s">
        <v>184</v>
      </c>
      <c r="B211" s="23"/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f>SUM(C211:N211)</f>
        <v>0</v>
      </c>
    </row>
    <row r="212" spans="1:15" hidden="1">
      <c r="A212" s="23" t="s">
        <v>185</v>
      </c>
      <c r="B212" s="2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idden="1">
      <c r="A213" s="23" t="s">
        <v>186</v>
      </c>
      <c r="B213" s="2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>
      <c r="A214" s="23" t="s">
        <v>187</v>
      </c>
      <c r="B214" s="23"/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f>SUM(C214:N214)</f>
        <v>0</v>
      </c>
    </row>
    <row r="215" spans="1:15" s="48" customFormat="1">
      <c r="A215" s="53" t="s">
        <v>188</v>
      </c>
      <c r="B215" s="53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</row>
    <row r="216" spans="1:15">
      <c r="A216" s="31" t="s">
        <v>189</v>
      </c>
      <c r="B216" s="3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idden="1">
      <c r="A217" s="31" t="s">
        <v>190</v>
      </c>
      <c r="B217" s="3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>
      <c r="A218" s="31" t="s">
        <v>191</v>
      </c>
      <c r="B218" s="3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s="48" customFormat="1">
      <c r="A219" s="53" t="s">
        <v>192</v>
      </c>
      <c r="B219" s="53"/>
      <c r="C219" s="50">
        <f t="shared" ref="C219:N219" si="25">SUM(C215:C217)</f>
        <v>0</v>
      </c>
      <c r="D219" s="50">
        <f t="shared" si="25"/>
        <v>0</v>
      </c>
      <c r="E219" s="50">
        <f t="shared" si="25"/>
        <v>0</v>
      </c>
      <c r="F219" s="50">
        <f t="shared" si="25"/>
        <v>0</v>
      </c>
      <c r="G219" s="50">
        <f t="shared" si="25"/>
        <v>0</v>
      </c>
      <c r="H219" s="50">
        <f t="shared" si="25"/>
        <v>0</v>
      </c>
      <c r="I219" s="50">
        <f t="shared" si="25"/>
        <v>0</v>
      </c>
      <c r="J219" s="50">
        <f t="shared" si="25"/>
        <v>0</v>
      </c>
      <c r="K219" s="50">
        <f t="shared" si="25"/>
        <v>0</v>
      </c>
      <c r="L219" s="50">
        <f t="shared" si="25"/>
        <v>0</v>
      </c>
      <c r="M219" s="50">
        <f t="shared" si="25"/>
        <v>0</v>
      </c>
      <c r="N219" s="50">
        <f t="shared" si="25"/>
        <v>0</v>
      </c>
      <c r="O219" s="50">
        <f>SUM(O216:O218)</f>
        <v>0</v>
      </c>
    </row>
    <row r="220" spans="1:15" s="39" customFormat="1">
      <c r="A220" s="27" t="s">
        <v>193</v>
      </c>
      <c r="B220" s="27"/>
      <c r="C220" s="44">
        <f t="shared" ref="C220:N220" si="26">SUM(C219,C208:C214,C207)</f>
        <v>0</v>
      </c>
      <c r="D220" s="44">
        <f t="shared" si="26"/>
        <v>0</v>
      </c>
      <c r="E220" s="44">
        <f t="shared" si="26"/>
        <v>0</v>
      </c>
      <c r="F220" s="44">
        <f t="shared" si="26"/>
        <v>0</v>
      </c>
      <c r="G220" s="44">
        <f t="shared" si="26"/>
        <v>0</v>
      </c>
      <c r="H220" s="44">
        <f t="shared" si="26"/>
        <v>0</v>
      </c>
      <c r="I220" s="44">
        <f t="shared" si="26"/>
        <v>0</v>
      </c>
      <c r="J220" s="44">
        <f t="shared" si="26"/>
        <v>0</v>
      </c>
      <c r="K220" s="44">
        <f t="shared" si="26"/>
        <v>0</v>
      </c>
      <c r="L220" s="44">
        <f t="shared" si="26"/>
        <v>0</v>
      </c>
      <c r="M220" s="44">
        <f t="shared" si="26"/>
        <v>0</v>
      </c>
      <c r="N220" s="44">
        <f t="shared" si="26"/>
        <v>0</v>
      </c>
      <c r="O220" s="44">
        <f>SUM(O219,O208:O214,O207)</f>
        <v>0</v>
      </c>
    </row>
    <row r="221" spans="1:15" s="39" customFormat="1" ht="6" customHeight="1">
      <c r="A221" s="45"/>
      <c r="B221" s="45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>
      <c r="A222" s="27" t="s">
        <v>194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48" customFormat="1">
      <c r="A223" s="53" t="s">
        <v>195</v>
      </c>
      <c r="B223" s="53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</row>
    <row r="224" spans="1:15">
      <c r="A224" s="61" t="s">
        <v>314</v>
      </c>
      <c r="B224" s="6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>
      <c r="A225" s="61" t="s">
        <v>314</v>
      </c>
      <c r="B225" s="6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>
      <c r="A226" s="61" t="s">
        <v>315</v>
      </c>
      <c r="B226" s="61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>
      <c r="A227" s="61" t="s">
        <v>316</v>
      </c>
      <c r="B227" s="6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>
      <c r="A228" s="61" t="s">
        <v>907</v>
      </c>
      <c r="B228" s="6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>
      <c r="A229" s="168" t="s">
        <v>938</v>
      </c>
      <c r="B229" s="168" t="s">
        <v>939</v>
      </c>
      <c r="C229" s="10">
        <v>7846</v>
      </c>
      <c r="D229" s="10">
        <v>7846</v>
      </c>
      <c r="E229" s="10">
        <v>7846</v>
      </c>
      <c r="F229" s="10">
        <v>7846</v>
      </c>
      <c r="G229" s="10">
        <v>7846</v>
      </c>
      <c r="H229" s="10">
        <v>7846</v>
      </c>
      <c r="I229" s="10">
        <v>11770</v>
      </c>
      <c r="J229" s="10">
        <v>7846</v>
      </c>
      <c r="K229" s="10">
        <v>7846</v>
      </c>
      <c r="L229" s="10">
        <v>7846</v>
      </c>
      <c r="M229" s="10">
        <v>7846</v>
      </c>
      <c r="N229" s="10">
        <v>11770</v>
      </c>
      <c r="O229" s="10">
        <f t="shared" ref="O229" si="27">SUM(C229:N229)</f>
        <v>102000</v>
      </c>
    </row>
    <row r="230" spans="1:15">
      <c r="A230" s="168" t="s">
        <v>321</v>
      </c>
      <c r="B230" s="168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>
      <c r="A231" s="168" t="s">
        <v>323</v>
      </c>
      <c r="B231" s="168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>
      <c r="A232" s="168" t="s">
        <v>324</v>
      </c>
      <c r="B232" s="168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>
      <c r="A233" s="168" t="s">
        <v>325</v>
      </c>
      <c r="B233" s="168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>
      <c r="A234" s="168" t="s">
        <v>318</v>
      </c>
      <c r="B234" s="168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>
        <f>SUM(C234:N234)</f>
        <v>0</v>
      </c>
    </row>
    <row r="235" spans="1:15">
      <c r="A235" s="61" t="s">
        <v>327</v>
      </c>
      <c r="B235" s="6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>
      <c r="A236" s="61" t="s">
        <v>328</v>
      </c>
      <c r="B236" s="6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>
      <c r="A237" s="61" t="s">
        <v>909</v>
      </c>
      <c r="B237" s="6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>
      <c r="A238" s="61" t="s">
        <v>331</v>
      </c>
      <c r="B238" s="61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>
      <c r="A239" s="61" t="s">
        <v>940</v>
      </c>
      <c r="B239" s="61"/>
      <c r="C239" s="10">
        <v>3692</v>
      </c>
      <c r="D239" s="10">
        <v>3692</v>
      </c>
      <c r="E239" s="10">
        <v>3692</v>
      </c>
      <c r="F239" s="10">
        <v>3692</v>
      </c>
      <c r="G239" s="10">
        <v>3692</v>
      </c>
      <c r="H239" s="10">
        <v>3692</v>
      </c>
      <c r="I239" s="10">
        <v>5540</v>
      </c>
      <c r="J239" s="10">
        <v>3692</v>
      </c>
      <c r="K239" s="10">
        <v>3692</v>
      </c>
      <c r="L239" s="10">
        <v>3692</v>
      </c>
      <c r="M239" s="10">
        <v>3692</v>
      </c>
      <c r="N239" s="10">
        <v>5540</v>
      </c>
      <c r="O239" s="10">
        <f t="shared" ref="O239:O240" si="28">SUM(C239:N239)</f>
        <v>48000</v>
      </c>
    </row>
    <row r="240" spans="1:15">
      <c r="A240" s="260" t="s">
        <v>215</v>
      </c>
      <c r="B240" s="61"/>
      <c r="C240" s="10">
        <f>11700/9</f>
        <v>1300</v>
      </c>
      <c r="D240" s="10">
        <f t="shared" ref="D240:G240" si="29">11700/9</f>
        <v>1300</v>
      </c>
      <c r="E240" s="10">
        <f t="shared" si="29"/>
        <v>1300</v>
      </c>
      <c r="F240" s="10">
        <f t="shared" si="29"/>
        <v>1300</v>
      </c>
      <c r="G240" s="10">
        <f t="shared" si="29"/>
        <v>1300</v>
      </c>
      <c r="H240" s="10">
        <v>0</v>
      </c>
      <c r="I240" s="10">
        <v>0</v>
      </c>
      <c r="J240" s="10">
        <v>0</v>
      </c>
      <c r="K240" s="10">
        <f t="shared" ref="K240:N240" si="30">11700/9</f>
        <v>1300</v>
      </c>
      <c r="L240" s="10">
        <f t="shared" si="30"/>
        <v>1300</v>
      </c>
      <c r="M240" s="10">
        <f t="shared" si="30"/>
        <v>1300</v>
      </c>
      <c r="N240" s="10">
        <f t="shared" si="30"/>
        <v>1300</v>
      </c>
      <c r="O240" s="10">
        <f t="shared" si="28"/>
        <v>11700</v>
      </c>
    </row>
    <row r="241" spans="1:15" s="51" customFormat="1">
      <c r="A241" s="53" t="s">
        <v>216</v>
      </c>
      <c r="B241" s="53"/>
      <c r="C241" s="50">
        <f>SUM(C224:C240)</f>
        <v>12838</v>
      </c>
      <c r="D241" s="50">
        <f t="shared" ref="D241:N241" si="31">SUM(D224:D240)</f>
        <v>12838</v>
      </c>
      <c r="E241" s="50">
        <f t="shared" si="31"/>
        <v>12838</v>
      </c>
      <c r="F241" s="50">
        <f t="shared" si="31"/>
        <v>12838</v>
      </c>
      <c r="G241" s="50">
        <f t="shared" si="31"/>
        <v>12838</v>
      </c>
      <c r="H241" s="50">
        <f t="shared" si="31"/>
        <v>11538</v>
      </c>
      <c r="I241" s="50">
        <f t="shared" si="31"/>
        <v>17310</v>
      </c>
      <c r="J241" s="50">
        <f t="shared" si="31"/>
        <v>11538</v>
      </c>
      <c r="K241" s="50">
        <f t="shared" si="31"/>
        <v>12838</v>
      </c>
      <c r="L241" s="50">
        <f t="shared" si="31"/>
        <v>12838</v>
      </c>
      <c r="M241" s="50">
        <f t="shared" si="31"/>
        <v>12838</v>
      </c>
      <c r="N241" s="50">
        <f t="shared" si="31"/>
        <v>18610</v>
      </c>
      <c r="O241" s="50">
        <f>SUM(O224:O240)</f>
        <v>161700</v>
      </c>
    </row>
    <row r="242" spans="1:15">
      <c r="A242" s="23" t="s">
        <v>217</v>
      </c>
      <c r="B242" s="23"/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f>SUM(C242:N242)</f>
        <v>0</v>
      </c>
    </row>
    <row r="243" spans="1:15">
      <c r="A243" s="23" t="s">
        <v>218</v>
      </c>
      <c r="B243" s="23"/>
      <c r="C243" s="10"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f t="shared" ref="O243:O244" si="32">SUM(C243:N243)</f>
        <v>0</v>
      </c>
    </row>
    <row r="244" spans="1:15">
      <c r="A244" s="23" t="s">
        <v>219</v>
      </c>
      <c r="B244" s="23"/>
      <c r="C244" s="10">
        <v>1284</v>
      </c>
      <c r="D244" s="10">
        <v>1284</v>
      </c>
      <c r="E244" s="10">
        <v>1284</v>
      </c>
      <c r="F244" s="10">
        <v>1284</v>
      </c>
      <c r="G244" s="10">
        <v>1284</v>
      </c>
      <c r="H244" s="10">
        <v>1284</v>
      </c>
      <c r="I244" s="10">
        <v>1284</v>
      </c>
      <c r="J244" s="10">
        <v>1284</v>
      </c>
      <c r="K244" s="10">
        <v>1284</v>
      </c>
      <c r="L244" s="10">
        <v>1284</v>
      </c>
      <c r="M244" s="10">
        <v>1284</v>
      </c>
      <c r="N244" s="10">
        <v>1284</v>
      </c>
      <c r="O244" s="10">
        <f t="shared" si="32"/>
        <v>15408</v>
      </c>
    </row>
    <row r="245" spans="1:15">
      <c r="A245" s="32" t="s">
        <v>941</v>
      </c>
      <c r="B245" s="23" t="s">
        <v>942</v>
      </c>
      <c r="C245" s="10">
        <v>333</v>
      </c>
      <c r="D245" s="10">
        <v>333</v>
      </c>
      <c r="E245" s="10">
        <v>333</v>
      </c>
      <c r="F245" s="10">
        <v>333</v>
      </c>
      <c r="G245" s="10">
        <v>333</v>
      </c>
      <c r="H245" s="10">
        <v>333</v>
      </c>
      <c r="I245" s="10">
        <v>333</v>
      </c>
      <c r="J245" s="10">
        <v>333</v>
      </c>
      <c r="K245" s="10">
        <v>333</v>
      </c>
      <c r="L245" s="10">
        <v>333</v>
      </c>
      <c r="M245" s="10">
        <v>333</v>
      </c>
      <c r="N245" s="10">
        <v>333</v>
      </c>
      <c r="O245" s="10">
        <f>SUM(C245:N245)</f>
        <v>3996</v>
      </c>
    </row>
    <row r="246" spans="1:15" s="39" customFormat="1">
      <c r="A246" s="27" t="s">
        <v>222</v>
      </c>
      <c r="B246" s="27"/>
      <c r="C246" s="44">
        <f>SUM(C241:C245)</f>
        <v>14455</v>
      </c>
      <c r="D246" s="44">
        <f t="shared" ref="D246:N246" si="33">SUM(D241:D245)</f>
        <v>14455</v>
      </c>
      <c r="E246" s="44">
        <f t="shared" si="33"/>
        <v>14455</v>
      </c>
      <c r="F246" s="44">
        <f t="shared" si="33"/>
        <v>14455</v>
      </c>
      <c r="G246" s="44">
        <f t="shared" si="33"/>
        <v>14455</v>
      </c>
      <c r="H246" s="44">
        <f t="shared" si="33"/>
        <v>13155</v>
      </c>
      <c r="I246" s="44">
        <f t="shared" si="33"/>
        <v>18927</v>
      </c>
      <c r="J246" s="44">
        <f t="shared" si="33"/>
        <v>13155</v>
      </c>
      <c r="K246" s="44">
        <f t="shared" si="33"/>
        <v>14455</v>
      </c>
      <c r="L246" s="44">
        <f t="shared" si="33"/>
        <v>14455</v>
      </c>
      <c r="M246" s="44">
        <f t="shared" si="33"/>
        <v>14455</v>
      </c>
      <c r="N246" s="44">
        <f t="shared" si="33"/>
        <v>20227</v>
      </c>
      <c r="O246" s="44">
        <f>SUM(O241:O245)</f>
        <v>181104</v>
      </c>
    </row>
    <row r="247" spans="1:15" s="39" customFormat="1" ht="6" customHeight="1">
      <c r="A247" s="45"/>
      <c r="B247" s="45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>
      <c r="A248" s="27" t="s">
        <v>223</v>
      </c>
      <c r="B248" s="27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1:15">
      <c r="A249" s="40" t="s">
        <v>224</v>
      </c>
      <c r="B249" s="76"/>
      <c r="C249" s="5"/>
      <c r="D249" s="5"/>
      <c r="E249" s="5"/>
      <c r="F249" s="5"/>
      <c r="G249" s="5"/>
      <c r="H249" s="10"/>
      <c r="I249" s="10"/>
      <c r="J249" s="10"/>
      <c r="K249" s="5"/>
      <c r="L249" s="5"/>
      <c r="M249" s="5"/>
      <c r="N249" s="5"/>
      <c r="O249" s="10"/>
    </row>
    <row r="250" spans="1:15" hidden="1">
      <c r="A250" s="40" t="s">
        <v>225</v>
      </c>
      <c r="B250" s="4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s="39" customFormat="1">
      <c r="A251" s="27" t="s">
        <v>226</v>
      </c>
      <c r="B251" s="27"/>
      <c r="C251" s="44">
        <f>SUM(C249:C250)</f>
        <v>0</v>
      </c>
      <c r="D251" s="44">
        <f t="shared" ref="D251:O251" si="34">SUM(D249:D250)</f>
        <v>0</v>
      </c>
      <c r="E251" s="44">
        <f t="shared" si="34"/>
        <v>0</v>
      </c>
      <c r="F251" s="44">
        <f t="shared" si="34"/>
        <v>0</v>
      </c>
      <c r="G251" s="44">
        <f t="shared" si="34"/>
        <v>0</v>
      </c>
      <c r="H251" s="44">
        <f t="shared" si="34"/>
        <v>0</v>
      </c>
      <c r="I251" s="44">
        <f t="shared" si="34"/>
        <v>0</v>
      </c>
      <c r="J251" s="44">
        <f t="shared" si="34"/>
        <v>0</v>
      </c>
      <c r="K251" s="44">
        <f t="shared" si="34"/>
        <v>0</v>
      </c>
      <c r="L251" s="44">
        <f t="shared" si="34"/>
        <v>0</v>
      </c>
      <c r="M251" s="44">
        <f t="shared" si="34"/>
        <v>0</v>
      </c>
      <c r="N251" s="44">
        <f t="shared" si="34"/>
        <v>0</v>
      </c>
      <c r="O251" s="44">
        <f t="shared" si="34"/>
        <v>0</v>
      </c>
    </row>
    <row r="252" spans="1:15" s="39" customFormat="1" ht="6" customHeight="1">
      <c r="A252" s="45"/>
      <c r="B252" s="45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>
      <c r="A253" s="27" t="s">
        <v>227</v>
      </c>
      <c r="B253" s="27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1:15">
      <c r="A254" s="23" t="s">
        <v>228</v>
      </c>
      <c r="B254" s="2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5" hidden="1" customHeight="1">
      <c r="A255" s="23" t="s">
        <v>229</v>
      </c>
      <c r="B255" s="2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>
      <c r="A256" s="23" t="s">
        <v>230</v>
      </c>
      <c r="B256" s="2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>
      <c r="A257" s="23" t="s">
        <v>231</v>
      </c>
      <c r="B257" s="2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s="39" customFormat="1">
      <c r="A258" s="27" t="s">
        <v>236</v>
      </c>
      <c r="B258" s="27"/>
      <c r="C258" s="44">
        <f>SUM(C254:C257)</f>
        <v>0</v>
      </c>
      <c r="D258" s="44">
        <f t="shared" ref="D258:O258" si="35">SUM(D254:D257)</f>
        <v>0</v>
      </c>
      <c r="E258" s="44">
        <f t="shared" si="35"/>
        <v>0</v>
      </c>
      <c r="F258" s="44">
        <f t="shared" si="35"/>
        <v>0</v>
      </c>
      <c r="G258" s="44">
        <f t="shared" si="35"/>
        <v>0</v>
      </c>
      <c r="H258" s="44">
        <f t="shared" si="35"/>
        <v>0</v>
      </c>
      <c r="I258" s="44">
        <f t="shared" si="35"/>
        <v>0</v>
      </c>
      <c r="J258" s="44">
        <f t="shared" si="35"/>
        <v>0</v>
      </c>
      <c r="K258" s="44">
        <f t="shared" si="35"/>
        <v>0</v>
      </c>
      <c r="L258" s="44">
        <f t="shared" si="35"/>
        <v>0</v>
      </c>
      <c r="M258" s="44">
        <f t="shared" si="35"/>
        <v>0</v>
      </c>
      <c r="N258" s="44">
        <f t="shared" si="35"/>
        <v>0</v>
      </c>
      <c r="O258" s="44">
        <f t="shared" si="35"/>
        <v>0</v>
      </c>
    </row>
    <row r="259" spans="1:15" hidden="1">
      <c r="A259" s="33" t="s">
        <v>233</v>
      </c>
      <c r="B259" s="3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idden="1">
      <c r="A260" s="33" t="s">
        <v>234</v>
      </c>
      <c r="B260" s="3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idden="1">
      <c r="A261" s="33" t="s">
        <v>235</v>
      </c>
      <c r="B261" s="3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s="39" customFormat="1" ht="18.75">
      <c r="A262" s="55" t="s">
        <v>237</v>
      </c>
      <c r="B262" s="55"/>
      <c r="C262" s="19">
        <f t="shared" ref="C262:O262" si="36">SUM(C259:C261,C258,C251,C246,C220,C198,C190,C167,C119,C111)</f>
        <v>14455</v>
      </c>
      <c r="D262" s="19">
        <f t="shared" si="36"/>
        <v>14455</v>
      </c>
      <c r="E262" s="19">
        <f t="shared" si="36"/>
        <v>14455</v>
      </c>
      <c r="F262" s="19">
        <f t="shared" si="36"/>
        <v>14455</v>
      </c>
      <c r="G262" s="19">
        <f t="shared" si="36"/>
        <v>14455</v>
      </c>
      <c r="H262" s="19">
        <f t="shared" si="36"/>
        <v>13155</v>
      </c>
      <c r="I262" s="19">
        <f t="shared" si="36"/>
        <v>18927</v>
      </c>
      <c r="J262" s="19">
        <f t="shared" si="36"/>
        <v>13155</v>
      </c>
      <c r="K262" s="19">
        <f t="shared" si="36"/>
        <v>14455</v>
      </c>
      <c r="L262" s="19">
        <f t="shared" si="36"/>
        <v>14455</v>
      </c>
      <c r="M262" s="19">
        <f t="shared" si="36"/>
        <v>14455</v>
      </c>
      <c r="N262" s="19">
        <f t="shared" si="36"/>
        <v>20227</v>
      </c>
      <c r="O262" s="19">
        <f t="shared" si="36"/>
        <v>181104</v>
      </c>
    </row>
    <row r="263" spans="1:15"/>
    <row r="264" spans="1:15">
      <c r="N264" s="213" t="s">
        <v>937</v>
      </c>
      <c r="O264" s="150">
        <v>0</v>
      </c>
    </row>
    <row r="265" spans="1:15">
      <c r="N265" s="14" t="s">
        <v>943</v>
      </c>
      <c r="O265" s="14">
        <v>273.14</v>
      </c>
    </row>
    <row r="266" spans="1:15"/>
    <row r="267" spans="1:15"/>
    <row r="268" spans="1:15"/>
    <row r="269" spans="1:15"/>
    <row r="270" spans="1:15"/>
    <row r="271" spans="1:15"/>
    <row r="272" spans="1:15"/>
  </sheetData>
  <mergeCells count="13">
    <mergeCell ref="H188:H189"/>
    <mergeCell ref="C188:C189"/>
    <mergeCell ref="D188:D189"/>
    <mergeCell ref="E188:E189"/>
    <mergeCell ref="F188:F189"/>
    <mergeCell ref="G188:G189"/>
    <mergeCell ref="O188:O189"/>
    <mergeCell ref="I188:I189"/>
    <mergeCell ref="J188:J189"/>
    <mergeCell ref="K188:K189"/>
    <mergeCell ref="L188:L189"/>
    <mergeCell ref="M188:M189"/>
    <mergeCell ref="N188:N189"/>
  </mergeCells>
  <pageMargins left="0.7" right="0.7" top="0.75" bottom="0.75" header="0.3" footer="0.3"/>
  <pageSetup paperSize="5" scale="75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545A5-1C08-4F13-9445-86ADCBB8915B}">
  <sheetPr>
    <pageSetUpPr fitToPage="1"/>
  </sheetPr>
  <dimension ref="A1:V271"/>
  <sheetViews>
    <sheetView zoomScale="79" zoomScaleNormal="100" zoomScalePageLayoutView="150" workbookViewId="0">
      <pane ySplit="4" topLeftCell="A228" activePane="bottomLeft" state="frozen"/>
      <selection pane="bottomLeft" activeCell="A231" sqref="A231"/>
    </sheetView>
  </sheetViews>
  <sheetFormatPr defaultColWidth="0" defaultRowHeight="15" customHeight="1" zeroHeight="1"/>
  <cols>
    <col min="1" max="1" width="58.42578125" style="14" bestFit="1" customWidth="1"/>
    <col min="2" max="2" width="16.7109375" style="14" customWidth="1"/>
    <col min="3" max="14" width="11.42578125" style="14" bestFit="1" customWidth="1"/>
    <col min="15" max="15" width="20" style="14" bestFit="1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915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5"/>
      <c r="C4" s="199">
        <v>43119</v>
      </c>
      <c r="D4" s="199">
        <v>43150</v>
      </c>
      <c r="E4" s="199">
        <v>43178</v>
      </c>
      <c r="F4" s="199">
        <v>43209</v>
      </c>
      <c r="G4" s="199">
        <v>43239</v>
      </c>
      <c r="H4" s="199">
        <v>43270</v>
      </c>
      <c r="I4" s="199">
        <v>43300</v>
      </c>
      <c r="J4" s="199">
        <v>43331</v>
      </c>
      <c r="K4" s="199">
        <v>43362</v>
      </c>
      <c r="L4" s="199">
        <v>43392</v>
      </c>
      <c r="M4" s="199">
        <v>43423</v>
      </c>
      <c r="N4" s="200">
        <v>43453</v>
      </c>
      <c r="O4" s="17" t="s">
        <v>916</v>
      </c>
    </row>
    <row r="5" spans="1:15" s="58" customFormat="1" ht="18.75">
      <c r="A5" s="56" t="s">
        <v>4</v>
      </c>
      <c r="B5" s="56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22" t="s">
        <v>6</v>
      </c>
      <c r="B7" s="22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idden="1">
      <c r="A8" s="22" t="s">
        <v>7</v>
      </c>
      <c r="B8" s="22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>
      <c r="A9" s="21" t="s">
        <v>8</v>
      </c>
      <c r="B9" s="2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>
        <f>SUM(C9:N9)</f>
        <v>0</v>
      </c>
    </row>
    <row r="10" spans="1:15" hidden="1">
      <c r="A10" s="32" t="s">
        <v>9</v>
      </c>
      <c r="B10" s="23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>
      <c r="A11" s="256" t="s">
        <v>897</v>
      </c>
      <c r="B11" s="244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>
        <f t="shared" ref="O11" si="0">SUM(C11:N11)</f>
        <v>0</v>
      </c>
    </row>
    <row r="12" spans="1:15" s="26" customFormat="1">
      <c r="A12" s="21" t="s">
        <v>274</v>
      </c>
      <c r="B12" s="210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s="39" customFormat="1">
      <c r="A13" s="27" t="s">
        <v>13</v>
      </c>
      <c r="B13" s="27"/>
      <c r="C13" s="127">
        <f>SUM(C7:C11)</f>
        <v>0</v>
      </c>
      <c r="D13" s="127">
        <f t="shared" ref="D13:J13" si="1">SUM(D7:D11)</f>
        <v>0</v>
      </c>
      <c r="E13" s="127">
        <f t="shared" si="1"/>
        <v>0</v>
      </c>
      <c r="F13" s="127">
        <f t="shared" si="1"/>
        <v>0</v>
      </c>
      <c r="G13" s="127">
        <f t="shared" si="1"/>
        <v>0</v>
      </c>
      <c r="H13" s="127">
        <f t="shared" si="1"/>
        <v>0</v>
      </c>
      <c r="I13" s="127">
        <f t="shared" si="1"/>
        <v>0</v>
      </c>
      <c r="J13" s="127">
        <f t="shared" si="1"/>
        <v>0</v>
      </c>
      <c r="K13" s="127">
        <f>SUM(K7:K11)</f>
        <v>0</v>
      </c>
      <c r="L13" s="127">
        <f t="shared" ref="L13:N13" si="2">SUM(L7:L11)</f>
        <v>0</v>
      </c>
      <c r="M13" s="127">
        <f t="shared" si="2"/>
        <v>0</v>
      </c>
      <c r="N13" s="127">
        <f t="shared" si="2"/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2" t="s">
        <v>276</v>
      </c>
      <c r="B16" s="2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idden="1">
      <c r="A17" s="29" t="s">
        <v>278</v>
      </c>
      <c r="B17" s="29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idden="1">
      <c r="A18" s="22" t="s">
        <v>279</v>
      </c>
      <c r="B18" s="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idden="1">
      <c r="A19" s="22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2" t="s">
        <v>282</v>
      </c>
      <c r="B20" s="22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idden="1">
      <c r="A21" s="23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idden="1">
      <c r="A22" s="23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idden="1">
      <c r="A23" s="23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2" t="s">
        <v>286</v>
      </c>
      <c r="B24" s="22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3">SUM(D16:D24)</f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7">
        <f t="shared" si="3"/>
        <v>0</v>
      </c>
      <c r="J25" s="127">
        <f t="shared" si="3"/>
        <v>0</v>
      </c>
      <c r="K25" s="127">
        <f t="shared" si="3"/>
        <v>0</v>
      </c>
      <c r="L25" s="127">
        <f t="shared" si="3"/>
        <v>0</v>
      </c>
      <c r="M25" s="127">
        <f t="shared" si="3"/>
        <v>0</v>
      </c>
      <c r="N25" s="127">
        <f t="shared" si="3"/>
        <v>0</v>
      </c>
      <c r="O25" s="127">
        <f t="shared" si="3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4">SUM(D32:D35)</f>
        <v>0</v>
      </c>
      <c r="E36" s="112">
        <f t="shared" si="4"/>
        <v>0</v>
      </c>
      <c r="F36" s="112">
        <f t="shared" si="4"/>
        <v>0</v>
      </c>
      <c r="G36" s="112">
        <f t="shared" si="4"/>
        <v>0</v>
      </c>
      <c r="H36" s="112">
        <f t="shared" si="4"/>
        <v>0</v>
      </c>
      <c r="I36" s="112">
        <f t="shared" si="4"/>
        <v>0</v>
      </c>
      <c r="J36" s="112">
        <f t="shared" si="4"/>
        <v>0</v>
      </c>
      <c r="K36" s="112">
        <f t="shared" si="4"/>
        <v>0</v>
      </c>
      <c r="L36" s="112">
        <f t="shared" si="4"/>
        <v>0</v>
      </c>
      <c r="M36" s="112">
        <f t="shared" si="4"/>
        <v>0</v>
      </c>
      <c r="N36" s="112">
        <f t="shared" si="4"/>
        <v>0</v>
      </c>
      <c r="O36" s="112">
        <f t="shared" si="4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5">SUM(D37,D36)</f>
        <v>0</v>
      </c>
      <c r="E39" s="112">
        <f t="shared" si="5"/>
        <v>0</v>
      </c>
      <c r="F39" s="112">
        <f t="shared" si="5"/>
        <v>0</v>
      </c>
      <c r="G39" s="112">
        <f t="shared" si="5"/>
        <v>0</v>
      </c>
      <c r="H39" s="112">
        <f t="shared" si="5"/>
        <v>0</v>
      </c>
      <c r="I39" s="112">
        <f t="shared" si="5"/>
        <v>0</v>
      </c>
      <c r="J39" s="112">
        <f t="shared" si="5"/>
        <v>0</v>
      </c>
      <c r="K39" s="112">
        <f t="shared" si="5"/>
        <v>0</v>
      </c>
      <c r="L39" s="112">
        <f t="shared" si="5"/>
        <v>0</v>
      </c>
      <c r="M39" s="112">
        <f t="shared" si="5"/>
        <v>0</v>
      </c>
      <c r="N39" s="112">
        <f t="shared" si="5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6">SUM(D28:D29,D39,D40:D41)</f>
        <v>0</v>
      </c>
      <c r="E42" s="127">
        <f t="shared" si="6"/>
        <v>0</v>
      </c>
      <c r="F42" s="127">
        <f t="shared" si="6"/>
        <v>0</v>
      </c>
      <c r="G42" s="127">
        <f t="shared" si="6"/>
        <v>0</v>
      </c>
      <c r="H42" s="127">
        <f t="shared" si="6"/>
        <v>0</v>
      </c>
      <c r="I42" s="127">
        <f t="shared" si="6"/>
        <v>0</v>
      </c>
      <c r="J42" s="127">
        <f t="shared" si="6"/>
        <v>0</v>
      </c>
      <c r="K42" s="127">
        <f t="shared" si="6"/>
        <v>0</v>
      </c>
      <c r="L42" s="127">
        <f t="shared" si="6"/>
        <v>0</v>
      </c>
      <c r="M42" s="127">
        <f t="shared" si="6"/>
        <v>0</v>
      </c>
      <c r="N42" s="127">
        <f t="shared" si="6"/>
        <v>0</v>
      </c>
      <c r="O42" s="127">
        <f t="shared" si="6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/>
      <c r="D47" s="116"/>
      <c r="E47" s="144"/>
      <c r="F47" s="116"/>
      <c r="G47" s="116"/>
      <c r="H47" s="144"/>
      <c r="I47" s="116"/>
      <c r="J47" s="116"/>
      <c r="K47" s="145"/>
      <c r="L47" s="116"/>
      <c r="M47" s="116"/>
      <c r="N47" s="116"/>
      <c r="O47" s="116">
        <f>SUM(C47:N47)</f>
        <v>0</v>
      </c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39" customFormat="1">
      <c r="A49" s="27" t="s">
        <v>43</v>
      </c>
      <c r="B49" s="27"/>
      <c r="C49" s="127">
        <f t="shared" ref="C49:O49" si="7">SUM(C45:C48)</f>
        <v>0</v>
      </c>
      <c r="D49" s="127">
        <f t="shared" si="7"/>
        <v>0</v>
      </c>
      <c r="E49" s="127">
        <f t="shared" si="7"/>
        <v>0</v>
      </c>
      <c r="F49" s="127">
        <f t="shared" si="7"/>
        <v>0</v>
      </c>
      <c r="G49" s="127">
        <f t="shared" si="7"/>
        <v>0</v>
      </c>
      <c r="H49" s="127">
        <f t="shared" si="7"/>
        <v>0</v>
      </c>
      <c r="I49" s="127">
        <f t="shared" si="7"/>
        <v>0</v>
      </c>
      <c r="J49" s="127">
        <f t="shared" si="7"/>
        <v>0</v>
      </c>
      <c r="K49" s="127">
        <f t="shared" si="7"/>
        <v>0</v>
      </c>
      <c r="L49" s="127">
        <f t="shared" si="7"/>
        <v>0</v>
      </c>
      <c r="M49" s="127">
        <f t="shared" si="7"/>
        <v>0</v>
      </c>
      <c r="N49" s="127">
        <f t="shared" si="7"/>
        <v>0</v>
      </c>
      <c r="O49" s="127">
        <f t="shared" si="7"/>
        <v>0</v>
      </c>
    </row>
    <row r="50" spans="1:15" ht="8.1" hidden="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idden="1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idden="1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idden="1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39" customFormat="1" hidden="1">
      <c r="A54" s="27" t="s">
        <v>47</v>
      </c>
      <c r="B54" s="27"/>
      <c r="C54" s="127">
        <f>SUM(C52:C53)</f>
        <v>0</v>
      </c>
      <c r="D54" s="127">
        <f t="shared" ref="D54:O54" si="8">SUM(D52:D53)</f>
        <v>0</v>
      </c>
      <c r="E54" s="127">
        <f t="shared" si="8"/>
        <v>0</v>
      </c>
      <c r="F54" s="127">
        <f t="shared" si="8"/>
        <v>0</v>
      </c>
      <c r="G54" s="127">
        <f t="shared" si="8"/>
        <v>0</v>
      </c>
      <c r="H54" s="127">
        <f t="shared" si="8"/>
        <v>0</v>
      </c>
      <c r="I54" s="127">
        <f t="shared" si="8"/>
        <v>0</v>
      </c>
      <c r="J54" s="127">
        <f t="shared" si="8"/>
        <v>0</v>
      </c>
      <c r="K54" s="127">
        <f t="shared" si="8"/>
        <v>0</v>
      </c>
      <c r="L54" s="127">
        <f t="shared" si="8"/>
        <v>0</v>
      </c>
      <c r="M54" s="127">
        <f t="shared" si="8"/>
        <v>0</v>
      </c>
      <c r="N54" s="127">
        <f t="shared" si="8"/>
        <v>0</v>
      </c>
      <c r="O54" s="127">
        <f t="shared" si="8"/>
        <v>0</v>
      </c>
    </row>
    <row r="55" spans="1:15" ht="8.1" hidden="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idden="1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idden="1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idden="1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idden="1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idden="1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idden="1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39" customFormat="1" hidden="1">
      <c r="A62" s="27" t="s">
        <v>54</v>
      </c>
      <c r="B62" s="27"/>
      <c r="C62" s="127">
        <f>SUM(C57:C61)</f>
        <v>0</v>
      </c>
      <c r="D62" s="127">
        <f t="shared" ref="D62:O62" si="9">SUM(D57:D61)</f>
        <v>0</v>
      </c>
      <c r="E62" s="127">
        <f t="shared" si="9"/>
        <v>0</v>
      </c>
      <c r="F62" s="127">
        <f t="shared" si="9"/>
        <v>0</v>
      </c>
      <c r="G62" s="127">
        <f t="shared" si="9"/>
        <v>0</v>
      </c>
      <c r="H62" s="127">
        <f t="shared" si="9"/>
        <v>0</v>
      </c>
      <c r="I62" s="127">
        <f t="shared" si="9"/>
        <v>0</v>
      </c>
      <c r="J62" s="127">
        <f t="shared" si="9"/>
        <v>0</v>
      </c>
      <c r="K62" s="127">
        <f t="shared" si="9"/>
        <v>0</v>
      </c>
      <c r="L62" s="127">
        <f t="shared" si="9"/>
        <v>0</v>
      </c>
      <c r="M62" s="127">
        <f t="shared" si="9"/>
        <v>0</v>
      </c>
      <c r="N62" s="127">
        <f t="shared" si="9"/>
        <v>0</v>
      </c>
      <c r="O62" s="127">
        <f t="shared" si="9"/>
        <v>0</v>
      </c>
    </row>
    <row r="63" spans="1:15" ht="8.1" hidden="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idden="1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idden="1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idden="1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idden="1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idden="1">
      <c r="A68" s="27" t="s">
        <v>59</v>
      </c>
      <c r="B68" s="27"/>
      <c r="C68" s="127">
        <f>SUM(C65:C67)</f>
        <v>0</v>
      </c>
      <c r="D68" s="127">
        <f t="shared" ref="D68:O68" si="10">SUM(D65:D67)</f>
        <v>0</v>
      </c>
      <c r="E68" s="127">
        <f t="shared" si="10"/>
        <v>0</v>
      </c>
      <c r="F68" s="127">
        <f t="shared" si="10"/>
        <v>0</v>
      </c>
      <c r="G68" s="127">
        <f t="shared" si="10"/>
        <v>0</v>
      </c>
      <c r="H68" s="127">
        <f t="shared" si="10"/>
        <v>0</v>
      </c>
      <c r="I68" s="127">
        <f t="shared" si="10"/>
        <v>0</v>
      </c>
      <c r="J68" s="127">
        <f t="shared" si="10"/>
        <v>0</v>
      </c>
      <c r="K68" s="127">
        <f t="shared" si="10"/>
        <v>0</v>
      </c>
      <c r="L68" s="127">
        <f t="shared" si="10"/>
        <v>0</v>
      </c>
      <c r="M68" s="127">
        <f t="shared" si="10"/>
        <v>0</v>
      </c>
      <c r="N68" s="127">
        <f t="shared" si="10"/>
        <v>0</v>
      </c>
      <c r="O68" s="127">
        <f t="shared" si="10"/>
        <v>0</v>
      </c>
    </row>
    <row r="69" spans="1:15" ht="8.1" hidden="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39" customFormat="1" hidden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idden="1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idden="1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idden="1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idden="1">
      <c r="A74" s="23" t="s">
        <v>64</v>
      </c>
      <c r="B74" s="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s="39" customFormat="1" hidden="1">
      <c r="A75" s="27" t="s">
        <v>65</v>
      </c>
      <c r="B75" s="27"/>
      <c r="C75" s="127">
        <f>SUM(C71:C74)</f>
        <v>0</v>
      </c>
      <c r="D75" s="127">
        <f t="shared" ref="D75:N75" si="11">SUM(D71:D74)</f>
        <v>0</v>
      </c>
      <c r="E75" s="127">
        <f t="shared" si="11"/>
        <v>0</v>
      </c>
      <c r="F75" s="127">
        <f t="shared" si="11"/>
        <v>0</v>
      </c>
      <c r="G75" s="127">
        <f t="shared" si="11"/>
        <v>0</v>
      </c>
      <c r="H75" s="127">
        <f t="shared" si="11"/>
        <v>0</v>
      </c>
      <c r="I75" s="127">
        <f t="shared" si="11"/>
        <v>0</v>
      </c>
      <c r="J75" s="127">
        <f t="shared" si="11"/>
        <v>0</v>
      </c>
      <c r="K75" s="127">
        <f t="shared" si="11"/>
        <v>0</v>
      </c>
      <c r="L75" s="127">
        <f t="shared" si="11"/>
        <v>0</v>
      </c>
      <c r="M75" s="127">
        <f t="shared" si="11"/>
        <v>0</v>
      </c>
      <c r="N75" s="127">
        <f t="shared" si="11"/>
        <v>0</v>
      </c>
      <c r="O75" s="127">
        <f>SUM(O71:O74)</f>
        <v>0</v>
      </c>
    </row>
    <row r="76" spans="1:15" ht="8.1" hidden="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idden="1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 hidden="1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idden="1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idden="1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idden="1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idden="1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idden="1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39" customFormat="1" hidden="1">
      <c r="A84" s="27" t="s">
        <v>73</v>
      </c>
      <c r="B84" s="27"/>
      <c r="C84" s="127">
        <f>SUM(C78:C83)</f>
        <v>0</v>
      </c>
      <c r="D84" s="127">
        <f t="shared" ref="D84:O84" si="12">SUM(D78:D83)</f>
        <v>0</v>
      </c>
      <c r="E84" s="127">
        <f t="shared" si="12"/>
        <v>0</v>
      </c>
      <c r="F84" s="127">
        <f t="shared" si="12"/>
        <v>0</v>
      </c>
      <c r="G84" s="127">
        <f t="shared" si="12"/>
        <v>0</v>
      </c>
      <c r="H84" s="127">
        <f t="shared" si="12"/>
        <v>0</v>
      </c>
      <c r="I84" s="127">
        <f t="shared" si="12"/>
        <v>0</v>
      </c>
      <c r="J84" s="127">
        <f t="shared" si="12"/>
        <v>0</v>
      </c>
      <c r="K84" s="127">
        <f t="shared" si="12"/>
        <v>0</v>
      </c>
      <c r="L84" s="127">
        <f t="shared" si="12"/>
        <v>0</v>
      </c>
      <c r="M84" s="127">
        <f t="shared" si="12"/>
        <v>0</v>
      </c>
      <c r="N84" s="127">
        <f t="shared" si="12"/>
        <v>0</v>
      </c>
      <c r="O84" s="127">
        <f t="shared" si="12"/>
        <v>0</v>
      </c>
    </row>
    <row r="85" spans="1:15" hidden="1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39" customFormat="1" hidden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idden="1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idden="1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39" customFormat="1" hidden="1">
      <c r="A89" s="27" t="s">
        <v>78</v>
      </c>
      <c r="B89" s="27"/>
      <c r="C89" s="127">
        <f>SUM(C87:C88)</f>
        <v>0</v>
      </c>
      <c r="D89" s="127">
        <f t="shared" ref="D89:O89" si="13">SUM(D87:D88)</f>
        <v>0</v>
      </c>
      <c r="E89" s="127">
        <f t="shared" si="13"/>
        <v>0</v>
      </c>
      <c r="F89" s="127">
        <f t="shared" si="13"/>
        <v>0</v>
      </c>
      <c r="G89" s="127">
        <f t="shared" si="13"/>
        <v>0</v>
      </c>
      <c r="H89" s="127">
        <f t="shared" si="13"/>
        <v>0</v>
      </c>
      <c r="I89" s="127">
        <f t="shared" si="13"/>
        <v>0</v>
      </c>
      <c r="J89" s="127">
        <f t="shared" si="13"/>
        <v>0</v>
      </c>
      <c r="K89" s="127">
        <f t="shared" si="13"/>
        <v>0</v>
      </c>
      <c r="L89" s="127">
        <f t="shared" si="13"/>
        <v>0</v>
      </c>
      <c r="M89" s="127">
        <f t="shared" si="13"/>
        <v>0</v>
      </c>
      <c r="N89" s="127">
        <f t="shared" si="13"/>
        <v>0</v>
      </c>
      <c r="O89" s="127">
        <f t="shared" si="13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249" t="s">
        <v>297</v>
      </c>
      <c r="B95" s="249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>
      <c r="A96" s="23" t="s">
        <v>82</v>
      </c>
      <c r="B96" s="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23" t="s">
        <v>298</v>
      </c>
      <c r="B97" s="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23" t="s">
        <v>299</v>
      </c>
      <c r="B98" s="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>
      <c r="A99" s="23" t="s">
        <v>899</v>
      </c>
      <c r="B99" s="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idden="1">
      <c r="A100" s="23" t="s">
        <v>302</v>
      </c>
      <c r="B100" s="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s="39" customFormat="1">
      <c r="A101" s="27" t="s">
        <v>85</v>
      </c>
      <c r="B101" s="27"/>
      <c r="C101" s="127">
        <f t="shared" ref="C101:O101" si="14">SUM(C92:C100)</f>
        <v>0</v>
      </c>
      <c r="D101" s="127">
        <f t="shared" si="14"/>
        <v>0</v>
      </c>
      <c r="E101" s="127">
        <f t="shared" si="14"/>
        <v>0</v>
      </c>
      <c r="F101" s="127">
        <f t="shared" si="14"/>
        <v>0</v>
      </c>
      <c r="G101" s="127">
        <f t="shared" si="14"/>
        <v>0</v>
      </c>
      <c r="H101" s="127">
        <f t="shared" si="14"/>
        <v>0</v>
      </c>
      <c r="I101" s="127">
        <f t="shared" si="14"/>
        <v>0</v>
      </c>
      <c r="J101" s="127">
        <f t="shared" si="14"/>
        <v>0</v>
      </c>
      <c r="K101" s="127">
        <f t="shared" si="14"/>
        <v>0</v>
      </c>
      <c r="L101" s="127">
        <f t="shared" si="14"/>
        <v>0</v>
      </c>
      <c r="M101" s="127">
        <f t="shared" si="14"/>
        <v>0</v>
      </c>
      <c r="N101" s="127">
        <f t="shared" si="14"/>
        <v>0</v>
      </c>
      <c r="O101" s="127">
        <f t="shared" si="14"/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60" customFormat="1" ht="18.75">
      <c r="A103" s="56" t="s">
        <v>87</v>
      </c>
      <c r="B103" s="56"/>
      <c r="C103" s="146">
        <f t="shared" ref="C103:O103" si="15">SUM(C102,C101,C89,C85,C84,C75,C68,C62,C54,C49,C42,C25,C13)</f>
        <v>0</v>
      </c>
      <c r="D103" s="146">
        <f t="shared" si="15"/>
        <v>0</v>
      </c>
      <c r="E103" s="146">
        <f t="shared" si="15"/>
        <v>0</v>
      </c>
      <c r="F103" s="146">
        <f t="shared" si="15"/>
        <v>0</v>
      </c>
      <c r="G103" s="146">
        <f t="shared" si="15"/>
        <v>0</v>
      </c>
      <c r="H103" s="146">
        <f t="shared" si="15"/>
        <v>0</v>
      </c>
      <c r="I103" s="146">
        <f t="shared" si="15"/>
        <v>0</v>
      </c>
      <c r="J103" s="146">
        <f t="shared" si="15"/>
        <v>0</v>
      </c>
      <c r="K103" s="146">
        <f t="shared" si="15"/>
        <v>0</v>
      </c>
      <c r="L103" s="146">
        <f t="shared" si="15"/>
        <v>0</v>
      </c>
      <c r="M103" s="146">
        <f t="shared" si="15"/>
        <v>0</v>
      </c>
      <c r="N103" s="146">
        <f t="shared" si="15"/>
        <v>0</v>
      </c>
      <c r="O103" s="146">
        <f t="shared" si="15"/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39" customFormat="1" hidden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 hidden="1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hidden="1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hidden="1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hidden="1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39" customFormat="1" hidden="1">
      <c r="A111" s="27" t="s">
        <v>94</v>
      </c>
      <c r="B111" s="27"/>
      <c r="C111" s="127">
        <f>SUM(C107:C110)</f>
        <v>0</v>
      </c>
      <c r="D111" s="127">
        <f t="shared" ref="D111:O111" si="16">SUM(D107:D110)</f>
        <v>0</v>
      </c>
      <c r="E111" s="127">
        <f t="shared" si="16"/>
        <v>0</v>
      </c>
      <c r="F111" s="127">
        <f t="shared" si="16"/>
        <v>0</v>
      </c>
      <c r="G111" s="127">
        <f t="shared" si="16"/>
        <v>0</v>
      </c>
      <c r="H111" s="127">
        <f t="shared" si="16"/>
        <v>0</v>
      </c>
      <c r="I111" s="127">
        <f t="shared" si="16"/>
        <v>0</v>
      </c>
      <c r="J111" s="127">
        <f t="shared" si="16"/>
        <v>0</v>
      </c>
      <c r="K111" s="127">
        <f t="shared" si="16"/>
        <v>0</v>
      </c>
      <c r="L111" s="127">
        <f t="shared" si="16"/>
        <v>0</v>
      </c>
      <c r="M111" s="127">
        <f t="shared" si="16"/>
        <v>0</v>
      </c>
      <c r="N111" s="127">
        <f t="shared" si="16"/>
        <v>0</v>
      </c>
      <c r="O111" s="127">
        <f t="shared" si="16"/>
        <v>0</v>
      </c>
    </row>
    <row r="112" spans="1:15" s="39" customFormat="1" ht="6" hidden="1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39" customFormat="1" hidden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 hidden="1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idden="1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hidden="1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hidden="1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hidden="1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39" customFormat="1" hidden="1">
      <c r="A119" s="27" t="s">
        <v>101</v>
      </c>
      <c r="B119" s="27"/>
      <c r="C119" s="127">
        <f>SUM(C114:C118)</f>
        <v>0</v>
      </c>
      <c r="D119" s="127">
        <f t="shared" ref="D119:O119" si="17">SUM(D114:D118)</f>
        <v>0</v>
      </c>
      <c r="E119" s="127">
        <f t="shared" si="17"/>
        <v>0</v>
      </c>
      <c r="F119" s="127">
        <f t="shared" si="17"/>
        <v>0</v>
      </c>
      <c r="G119" s="127">
        <f t="shared" si="17"/>
        <v>0</v>
      </c>
      <c r="H119" s="127">
        <f t="shared" si="17"/>
        <v>0</v>
      </c>
      <c r="I119" s="127">
        <f t="shared" si="17"/>
        <v>0</v>
      </c>
      <c r="J119" s="127">
        <f t="shared" si="17"/>
        <v>0</v>
      </c>
      <c r="K119" s="127">
        <f t="shared" si="17"/>
        <v>0</v>
      </c>
      <c r="L119" s="127">
        <f t="shared" si="17"/>
        <v>0</v>
      </c>
      <c r="M119" s="127">
        <f t="shared" si="17"/>
        <v>0</v>
      </c>
      <c r="N119" s="127">
        <f t="shared" si="17"/>
        <v>0</v>
      </c>
      <c r="O119" s="127">
        <f t="shared" si="17"/>
        <v>0</v>
      </c>
    </row>
    <row r="120" spans="1:15" s="39" customFormat="1" ht="6" hidden="1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113" t="s">
        <v>102</v>
      </c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115" t="s">
        <v>103</v>
      </c>
      <c r="B122" s="115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115" t="s">
        <v>104</v>
      </c>
      <c r="B123" s="115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115" t="s">
        <v>105</v>
      </c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>
      <c r="A125" s="115" t="s">
        <v>106</v>
      </c>
      <c r="B125" s="115"/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f>SUM(C125:N125)</f>
        <v>0</v>
      </c>
    </row>
    <row r="126" spans="1:15">
      <c r="A126" s="115" t="s">
        <v>107</v>
      </c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idden="1">
      <c r="A127" s="115" t="s">
        <v>108</v>
      </c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115" t="s">
        <v>109</v>
      </c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22" s="48" customFormat="1">
      <c r="A129" s="118" t="s">
        <v>110</v>
      </c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22" s="48" customFormat="1">
      <c r="A130" s="120" t="s">
        <v>111</v>
      </c>
      <c r="B130" s="120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22">
      <c r="A131" s="209" t="s">
        <v>112</v>
      </c>
      <c r="B131" s="209"/>
      <c r="C131" s="116"/>
      <c r="D131" s="116"/>
      <c r="E131" s="116"/>
      <c r="F131" s="116"/>
      <c r="G131" s="116"/>
      <c r="H131" s="116"/>
      <c r="I131" s="116"/>
      <c r="J131" s="116"/>
      <c r="K131" s="117">
        <v>0</v>
      </c>
      <c r="L131" s="117">
        <v>0</v>
      </c>
      <c r="M131" s="117">
        <v>0</v>
      </c>
      <c r="N131" s="117">
        <v>0</v>
      </c>
      <c r="O131" s="116">
        <f>SUM(K131:N131)</f>
        <v>0</v>
      </c>
    </row>
    <row r="132" spans="1:22">
      <c r="A132" s="209" t="s">
        <v>112</v>
      </c>
      <c r="B132" s="209"/>
      <c r="C132" s="116"/>
      <c r="D132" s="116"/>
      <c r="E132" s="116"/>
      <c r="F132" s="116"/>
      <c r="G132" s="116"/>
      <c r="H132" s="116"/>
      <c r="I132" s="116"/>
      <c r="J132" s="116"/>
      <c r="K132" s="117">
        <v>0</v>
      </c>
      <c r="L132" s="117">
        <v>0</v>
      </c>
      <c r="M132" s="117">
        <v>0</v>
      </c>
      <c r="N132" s="117">
        <v>0</v>
      </c>
      <c r="O132" s="116">
        <f>SUM(C132:N132)</f>
        <v>0</v>
      </c>
    </row>
    <row r="133" spans="1:22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22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22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>
        <v>1275</v>
      </c>
      <c r="L135" s="116">
        <v>1275</v>
      </c>
      <c r="M135" s="116">
        <v>1275</v>
      </c>
      <c r="N135" s="116">
        <v>1275</v>
      </c>
      <c r="O135" s="116">
        <f>SUM(C135:N135)</f>
        <v>5100</v>
      </c>
      <c r="P135" s="100"/>
      <c r="Q135" s="100"/>
      <c r="R135" s="13"/>
      <c r="S135" s="10"/>
      <c r="T135" s="10"/>
      <c r="U135" s="99"/>
      <c r="V135" s="10"/>
    </row>
    <row r="136" spans="1:22">
      <c r="A136" s="34" t="s">
        <v>116</v>
      </c>
      <c r="B136" s="34"/>
      <c r="C136" s="116"/>
      <c r="D136" s="116"/>
      <c r="E136" s="116"/>
      <c r="F136" s="116"/>
      <c r="G136" s="116" t="s">
        <v>913</v>
      </c>
      <c r="H136" s="116"/>
      <c r="I136" s="116"/>
      <c r="J136" s="116"/>
      <c r="K136" s="116">
        <v>1275</v>
      </c>
      <c r="L136" s="116">
        <v>1275</v>
      </c>
      <c r="M136" s="116">
        <v>1275</v>
      </c>
      <c r="N136" s="116">
        <v>1275</v>
      </c>
      <c r="O136" s="116">
        <f t="shared" ref="O136:O141" si="18">SUM(C136:N136)</f>
        <v>5100</v>
      </c>
      <c r="P136" s="100"/>
      <c r="Q136" s="100"/>
      <c r="R136" s="13"/>
      <c r="S136" s="10"/>
      <c r="T136" s="10"/>
      <c r="U136" s="99"/>
      <c r="V136" s="10"/>
    </row>
    <row r="137" spans="1:22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>
        <v>1275</v>
      </c>
      <c r="L137" s="116">
        <v>1275</v>
      </c>
      <c r="M137" s="116">
        <v>1275</v>
      </c>
      <c r="N137" s="116">
        <v>1275</v>
      </c>
      <c r="O137" s="116">
        <f t="shared" si="18"/>
        <v>5100</v>
      </c>
      <c r="P137" s="100"/>
      <c r="Q137" s="100"/>
      <c r="R137" s="13"/>
      <c r="S137" s="10"/>
      <c r="T137" s="10"/>
      <c r="U137" s="99"/>
      <c r="V137" s="10"/>
    </row>
    <row r="138" spans="1:22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>
        <v>1275</v>
      </c>
      <c r="L138" s="116">
        <v>1275</v>
      </c>
      <c r="M138" s="116">
        <v>1275</v>
      </c>
      <c r="N138" s="116">
        <v>1275</v>
      </c>
      <c r="O138" s="116">
        <f t="shared" si="18"/>
        <v>5100</v>
      </c>
      <c r="P138" s="100"/>
      <c r="Q138" s="100"/>
      <c r="R138" s="13"/>
      <c r="S138" s="10"/>
      <c r="T138" s="10"/>
      <c r="U138" s="99"/>
      <c r="V138" s="10"/>
    </row>
    <row r="139" spans="1:22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>
        <f t="shared" si="18"/>
        <v>0</v>
      </c>
      <c r="P139" s="100"/>
      <c r="Q139" s="100"/>
      <c r="R139" s="13"/>
      <c r="S139" s="10"/>
      <c r="T139" s="10"/>
      <c r="U139" s="99"/>
      <c r="V139" s="10"/>
    </row>
    <row r="140" spans="1:22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>
        <f t="shared" si="18"/>
        <v>0</v>
      </c>
      <c r="P140" s="100"/>
      <c r="Q140" s="100"/>
      <c r="R140" s="13"/>
      <c r="S140" s="10"/>
      <c r="T140" s="10"/>
      <c r="U140" s="99"/>
      <c r="V140" s="10"/>
    </row>
    <row r="141" spans="1:22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>
        <f t="shared" si="18"/>
        <v>0</v>
      </c>
      <c r="P141" s="100"/>
      <c r="Q141" s="100"/>
      <c r="R141" s="13"/>
      <c r="S141" s="10"/>
      <c r="T141" s="10"/>
      <c r="U141" s="99"/>
      <c r="V141" s="10"/>
    </row>
    <row r="142" spans="1:22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00"/>
      <c r="Q142" s="100"/>
      <c r="R142" s="13"/>
      <c r="S142" s="10"/>
      <c r="T142" s="10"/>
      <c r="U142" s="99"/>
      <c r="V142" s="10"/>
    </row>
    <row r="143" spans="1:22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00"/>
      <c r="Q143" s="100"/>
      <c r="R143" s="13"/>
      <c r="S143" s="10"/>
      <c r="T143" s="10"/>
      <c r="U143" s="99"/>
      <c r="V143" s="10"/>
    </row>
    <row r="144" spans="1:22" s="51" customFormat="1">
      <c r="A144" s="120" t="s">
        <v>244</v>
      </c>
      <c r="B144" s="120"/>
      <c r="C144" s="112">
        <f t="shared" ref="C144:J144" si="19">SUM(C131:C134)</f>
        <v>0</v>
      </c>
      <c r="D144" s="112">
        <f t="shared" si="19"/>
        <v>0</v>
      </c>
      <c r="E144" s="112">
        <f t="shared" si="19"/>
        <v>0</v>
      </c>
      <c r="F144" s="112">
        <f t="shared" si="19"/>
        <v>0</v>
      </c>
      <c r="G144" s="112">
        <f t="shared" si="19"/>
        <v>0</v>
      </c>
      <c r="H144" s="112">
        <f t="shared" si="19"/>
        <v>0</v>
      </c>
      <c r="I144" s="112">
        <f t="shared" si="19"/>
        <v>0</v>
      </c>
      <c r="J144" s="112">
        <f t="shared" si="19"/>
        <v>0</v>
      </c>
      <c r="K144" s="112">
        <f>SUM(K131:K143)</f>
        <v>5100</v>
      </c>
      <c r="L144" s="112">
        <f>SUM(L131:L142)</f>
        <v>5100</v>
      </c>
      <c r="M144" s="112">
        <f>SUM(M131:M143)</f>
        <v>5100</v>
      </c>
      <c r="N144" s="112">
        <f>SUM(N131:N143)</f>
        <v>5100</v>
      </c>
      <c r="O144" s="112">
        <f>SUM(K144:N144)</f>
        <v>20400</v>
      </c>
    </row>
    <row r="145" spans="1:15" s="48" customFormat="1">
      <c r="A145" s="120" t="s">
        <v>122</v>
      </c>
      <c r="B145" s="120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121" t="s">
        <v>124</v>
      </c>
      <c r="B146" s="121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s="48" customFormat="1">
      <c r="A147" s="122" t="s">
        <v>125</v>
      </c>
      <c r="B147" s="12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123" t="s">
        <v>919</v>
      </c>
      <c r="B148" s="123"/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f>SUM(C148:N148)</f>
        <v>0</v>
      </c>
    </row>
    <row r="149" spans="1:15">
      <c r="A149" s="123" t="s">
        <v>245</v>
      </c>
      <c r="B149" s="123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hidden="1">
      <c r="A150" s="123" t="s">
        <v>127</v>
      </c>
      <c r="B150" s="1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123" t="s">
        <v>920</v>
      </c>
      <c r="B151" s="123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>
        <f>SUM(C151:N151)</f>
        <v>0</v>
      </c>
    </row>
    <row r="152" spans="1:15" s="51" customFormat="1">
      <c r="A152" s="122" t="s">
        <v>131</v>
      </c>
      <c r="B152" s="122"/>
      <c r="C152" s="112">
        <f>SUM(C148:C151)</f>
        <v>0</v>
      </c>
      <c r="D152" s="112">
        <f t="shared" ref="D152:N152" si="20">SUM(D148:D151)</f>
        <v>0</v>
      </c>
      <c r="E152" s="112">
        <f t="shared" si="20"/>
        <v>0</v>
      </c>
      <c r="F152" s="112">
        <f t="shared" si="20"/>
        <v>0</v>
      </c>
      <c r="G152" s="112">
        <f t="shared" si="20"/>
        <v>0</v>
      </c>
      <c r="H152" s="112">
        <f t="shared" si="20"/>
        <v>0</v>
      </c>
      <c r="I152" s="112">
        <f t="shared" si="20"/>
        <v>0</v>
      </c>
      <c r="J152" s="112">
        <f t="shared" si="20"/>
        <v>0</v>
      </c>
      <c r="K152" s="112">
        <f t="shared" si="20"/>
        <v>0</v>
      </c>
      <c r="L152" s="112">
        <f t="shared" si="20"/>
        <v>0</v>
      </c>
      <c r="M152" s="112">
        <f t="shared" si="20"/>
        <v>0</v>
      </c>
      <c r="N152" s="112">
        <f t="shared" si="20"/>
        <v>0</v>
      </c>
      <c r="O152" s="112">
        <f>SUM(C152:N152)</f>
        <v>0</v>
      </c>
    </row>
    <row r="153" spans="1:15">
      <c r="A153" s="121" t="s">
        <v>246</v>
      </c>
      <c r="B153" s="121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51" customFormat="1">
      <c r="A154" s="120" t="s">
        <v>247</v>
      </c>
      <c r="B154" s="120"/>
      <c r="C154" s="112">
        <f>SUM(C153,C152,C146)</f>
        <v>0</v>
      </c>
      <c r="D154" s="112">
        <f t="shared" ref="D154:N154" si="21">SUM(D153,D152,D146)</f>
        <v>0</v>
      </c>
      <c r="E154" s="112">
        <f t="shared" si="21"/>
        <v>0</v>
      </c>
      <c r="F154" s="112">
        <f t="shared" si="21"/>
        <v>0</v>
      </c>
      <c r="G154" s="112">
        <f t="shared" si="21"/>
        <v>0</v>
      </c>
      <c r="H154" s="112">
        <f t="shared" si="21"/>
        <v>0</v>
      </c>
      <c r="I154" s="112">
        <f t="shared" si="21"/>
        <v>0</v>
      </c>
      <c r="J154" s="112">
        <f t="shared" si="21"/>
        <v>0</v>
      </c>
      <c r="K154" s="112">
        <f t="shared" si="21"/>
        <v>0</v>
      </c>
      <c r="L154" s="112">
        <f t="shared" si="21"/>
        <v>0</v>
      </c>
      <c r="M154" s="112">
        <f t="shared" si="21"/>
        <v>0</v>
      </c>
      <c r="N154" s="112">
        <f t="shared" si="21"/>
        <v>0</v>
      </c>
      <c r="O154" s="112">
        <f>SUM(O153,O152,O146)</f>
        <v>0</v>
      </c>
    </row>
    <row r="155" spans="1:15" hidden="1">
      <c r="A155" s="124" t="s">
        <v>132</v>
      </c>
      <c r="B155" s="124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124" t="s">
        <v>133</v>
      </c>
      <c r="B156" s="124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>
      <c r="A157" s="124" t="s">
        <v>134</v>
      </c>
      <c r="B157" s="124"/>
      <c r="C157" s="116">
        <v>100</v>
      </c>
      <c r="D157" s="116">
        <v>100</v>
      </c>
      <c r="E157" s="116">
        <v>100</v>
      </c>
      <c r="F157" s="116">
        <v>100</v>
      </c>
      <c r="G157" s="116">
        <v>100</v>
      </c>
      <c r="H157" s="116"/>
      <c r="I157" s="116">
        <v>0</v>
      </c>
      <c r="J157" s="116">
        <v>0</v>
      </c>
      <c r="K157" s="116">
        <v>100</v>
      </c>
      <c r="L157" s="116">
        <v>100</v>
      </c>
      <c r="M157" s="116">
        <v>100</v>
      </c>
      <c r="N157" s="116">
        <v>100</v>
      </c>
      <c r="O157" s="116">
        <f t="shared" ref="O157" si="22">SUM(C157:N157)</f>
        <v>900</v>
      </c>
    </row>
    <row r="158" spans="1:15" s="51" customFormat="1">
      <c r="A158" s="118" t="s">
        <v>135</v>
      </c>
      <c r="B158" s="118"/>
      <c r="C158" s="112">
        <f>SUM(C155:C157,C154,C144)</f>
        <v>100</v>
      </c>
      <c r="D158" s="112">
        <f t="shared" ref="D158:N158" si="23">SUM(D155:D157,D154,D144)</f>
        <v>100</v>
      </c>
      <c r="E158" s="112">
        <f t="shared" si="23"/>
        <v>100</v>
      </c>
      <c r="F158" s="112">
        <f t="shared" si="23"/>
        <v>100</v>
      </c>
      <c r="G158" s="112">
        <f t="shared" si="23"/>
        <v>100</v>
      </c>
      <c r="H158" s="112">
        <f t="shared" si="23"/>
        <v>0</v>
      </c>
      <c r="I158" s="112">
        <f t="shared" si="23"/>
        <v>0</v>
      </c>
      <c r="J158" s="112">
        <f t="shared" si="23"/>
        <v>0</v>
      </c>
      <c r="K158" s="112">
        <f t="shared" si="23"/>
        <v>5200</v>
      </c>
      <c r="L158" s="112">
        <f t="shared" si="23"/>
        <v>5200</v>
      </c>
      <c r="M158" s="112">
        <f t="shared" si="23"/>
        <v>5200</v>
      </c>
      <c r="N158" s="112">
        <f t="shared" si="23"/>
        <v>5200</v>
      </c>
      <c r="O158" s="112">
        <f>SUM(O155:O157,O154,O144)</f>
        <v>21300</v>
      </c>
    </row>
    <row r="159" spans="1:15">
      <c r="A159" s="125" t="s">
        <v>136</v>
      </c>
      <c r="B159" s="125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125" t="s">
        <v>137</v>
      </c>
      <c r="B160" s="12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125" t="s">
        <v>138</v>
      </c>
      <c r="B161" s="12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125" t="s">
        <v>139</v>
      </c>
      <c r="B162" s="12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125" t="s">
        <v>140</v>
      </c>
      <c r="B163" s="125"/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f>SUM(C163:N163)</f>
        <v>0</v>
      </c>
    </row>
    <row r="164" spans="1:15" hidden="1">
      <c r="A164" s="125" t="s">
        <v>141</v>
      </c>
      <c r="B164" s="12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125" t="s">
        <v>311</v>
      </c>
      <c r="B165" s="125"/>
      <c r="C165" s="116"/>
      <c r="D165" s="116"/>
      <c r="E165" s="116"/>
      <c r="F165" s="116"/>
      <c r="G165" s="116"/>
      <c r="H165" s="116"/>
      <c r="I165" s="126"/>
      <c r="J165" s="116"/>
      <c r="K165" s="116"/>
      <c r="L165" s="116"/>
      <c r="M165" s="116"/>
      <c r="N165" s="116"/>
      <c r="O165" s="117"/>
    </row>
    <row r="166" spans="1:15" hidden="1">
      <c r="A166" s="125" t="s">
        <v>143</v>
      </c>
      <c r="B166" s="12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39" customFormat="1">
      <c r="A167" s="113" t="s">
        <v>144</v>
      </c>
      <c r="B167" s="113"/>
      <c r="C167" s="127">
        <f t="shared" ref="C167:N167" si="24">SUM(C122:C128,C158,C159:C166)</f>
        <v>100</v>
      </c>
      <c r="D167" s="127">
        <f t="shared" si="24"/>
        <v>100</v>
      </c>
      <c r="E167" s="127">
        <f t="shared" si="24"/>
        <v>100</v>
      </c>
      <c r="F167" s="127">
        <f t="shared" si="24"/>
        <v>100</v>
      </c>
      <c r="G167" s="127">
        <f t="shared" si="24"/>
        <v>100</v>
      </c>
      <c r="H167" s="127">
        <f t="shared" si="24"/>
        <v>0</v>
      </c>
      <c r="I167" s="127">
        <f t="shared" si="24"/>
        <v>0</v>
      </c>
      <c r="J167" s="127">
        <f t="shared" si="24"/>
        <v>0</v>
      </c>
      <c r="K167" s="127">
        <f t="shared" si="24"/>
        <v>5200</v>
      </c>
      <c r="L167" s="127">
        <f t="shared" si="24"/>
        <v>5200</v>
      </c>
      <c r="M167" s="127">
        <f t="shared" si="24"/>
        <v>5200</v>
      </c>
      <c r="N167" s="127">
        <f t="shared" si="24"/>
        <v>5200</v>
      </c>
      <c r="O167" s="127">
        <f>SUM(O122:O128,O158,O159:O166)</f>
        <v>21300</v>
      </c>
    </row>
    <row r="168" spans="1:15" s="39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f>SUM(C173:N173)</f>
        <v>0</v>
      </c>
    </row>
    <row r="174" spans="1:15">
      <c r="A174" s="23" t="s">
        <v>250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151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251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 hidden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48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>SUM(C179:N179)</f>
        <v>0</v>
      </c>
    </row>
    <row r="180" spans="1:15">
      <c r="A180" s="31" t="s">
        <v>155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156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157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158</v>
      </c>
      <c r="B183" s="3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>
      <c r="A184" s="31" t="s">
        <v>159</v>
      </c>
      <c r="B184" s="31"/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f>SUM(C184:N184)</f>
        <v>0</v>
      </c>
    </row>
    <row r="185" spans="1:15" s="51" customFormat="1">
      <c r="A185" s="53" t="s">
        <v>160</v>
      </c>
      <c r="B185" s="53"/>
      <c r="C185" s="112">
        <f>SUM(C179:C184)</f>
        <v>0</v>
      </c>
      <c r="D185" s="112">
        <f t="shared" ref="D185:O185" si="25">SUM(D179:D184)</f>
        <v>0</v>
      </c>
      <c r="E185" s="112">
        <f t="shared" si="25"/>
        <v>0</v>
      </c>
      <c r="F185" s="112">
        <f t="shared" si="25"/>
        <v>0</v>
      </c>
      <c r="G185" s="112">
        <f t="shared" si="25"/>
        <v>0</v>
      </c>
      <c r="H185" s="112">
        <f t="shared" si="25"/>
        <v>0</v>
      </c>
      <c r="I185" s="112">
        <f t="shared" si="25"/>
        <v>0</v>
      </c>
      <c r="J185" s="112">
        <f t="shared" si="25"/>
        <v>0</v>
      </c>
      <c r="K185" s="112">
        <f t="shared" si="25"/>
        <v>0</v>
      </c>
      <c r="L185" s="112">
        <f t="shared" si="25"/>
        <v>0</v>
      </c>
      <c r="M185" s="112">
        <f t="shared" si="25"/>
        <v>0</v>
      </c>
      <c r="N185" s="112">
        <f t="shared" si="25"/>
        <v>0</v>
      </c>
      <c r="O185" s="112">
        <f t="shared" si="25"/>
        <v>0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>
      <c r="A187" s="23" t="s">
        <v>162</v>
      </c>
      <c r="B187" s="23"/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>SUM(C187:N187)</f>
        <v>0</v>
      </c>
    </row>
    <row r="188" spans="1:15" ht="15" customHeight="1">
      <c r="A188" s="23" t="s">
        <v>163</v>
      </c>
      <c r="B188" s="96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0">
        <f>SUM(C188:N189)</f>
        <v>0</v>
      </c>
    </row>
    <row r="189" spans="1:15" ht="36" customHeight="1">
      <c r="A189" s="23" t="s">
        <v>164</v>
      </c>
      <c r="B189" s="97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39" customFormat="1">
      <c r="A190" s="27" t="s">
        <v>165</v>
      </c>
      <c r="B190" s="27"/>
      <c r="C190" s="127">
        <f t="shared" ref="C190:O190" si="26">SUM(C170:C177,C185,C186:C189)</f>
        <v>0</v>
      </c>
      <c r="D190" s="127">
        <f t="shared" si="26"/>
        <v>0</v>
      </c>
      <c r="E190" s="127">
        <f t="shared" si="26"/>
        <v>0</v>
      </c>
      <c r="F190" s="127">
        <f t="shared" si="26"/>
        <v>0</v>
      </c>
      <c r="G190" s="127">
        <f t="shared" si="26"/>
        <v>0</v>
      </c>
      <c r="H190" s="127">
        <f t="shared" si="26"/>
        <v>0</v>
      </c>
      <c r="I190" s="127">
        <f t="shared" si="26"/>
        <v>0</v>
      </c>
      <c r="J190" s="127">
        <f t="shared" si="26"/>
        <v>0</v>
      </c>
      <c r="K190" s="127">
        <f t="shared" si="26"/>
        <v>0</v>
      </c>
      <c r="L190" s="127">
        <f t="shared" si="26"/>
        <v>0</v>
      </c>
      <c r="M190" s="127">
        <f t="shared" si="26"/>
        <v>0</v>
      </c>
      <c r="N190" s="127">
        <f t="shared" si="26"/>
        <v>0</v>
      </c>
      <c r="O190" s="127">
        <f t="shared" si="26"/>
        <v>0</v>
      </c>
    </row>
    <row r="191" spans="1:15" s="39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>
      <c r="A194" s="23" t="s">
        <v>168</v>
      </c>
      <c r="B194" s="23"/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f>SUM(C194:N194)</f>
        <v>0</v>
      </c>
    </row>
    <row r="195" spans="1:15">
      <c r="A195" s="23" t="s">
        <v>169</v>
      </c>
      <c r="B195" s="23"/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f>SUM(C195:N195)</f>
        <v>0</v>
      </c>
    </row>
    <row r="196" spans="1:15">
      <c r="A196" s="23" t="s">
        <v>170</v>
      </c>
      <c r="B196" s="23"/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>SUM(C196:N196)</f>
        <v>0</v>
      </c>
    </row>
    <row r="197" spans="1:15">
      <c r="A197" s="23" t="s">
        <v>171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 s="39" customFormat="1">
      <c r="A198" s="27" t="s">
        <v>172</v>
      </c>
      <c r="B198" s="27"/>
      <c r="C198" s="127">
        <f>SUM(C193:C197)</f>
        <v>0</v>
      </c>
      <c r="D198" s="127">
        <f t="shared" ref="D198:N198" si="27">SUM(D193:D197)</f>
        <v>0</v>
      </c>
      <c r="E198" s="127">
        <f t="shared" si="27"/>
        <v>0</v>
      </c>
      <c r="F198" s="127">
        <f t="shared" si="27"/>
        <v>0</v>
      </c>
      <c r="G198" s="127">
        <f t="shared" si="27"/>
        <v>0</v>
      </c>
      <c r="H198" s="127">
        <f t="shared" si="27"/>
        <v>0</v>
      </c>
      <c r="I198" s="127">
        <f t="shared" si="27"/>
        <v>0</v>
      </c>
      <c r="J198" s="127">
        <f t="shared" si="27"/>
        <v>0</v>
      </c>
      <c r="K198" s="127">
        <f t="shared" si="27"/>
        <v>0</v>
      </c>
      <c r="L198" s="127">
        <f t="shared" si="27"/>
        <v>0</v>
      </c>
      <c r="M198" s="127">
        <f t="shared" si="27"/>
        <v>0</v>
      </c>
      <c r="N198" s="127">
        <f t="shared" si="27"/>
        <v>0</v>
      </c>
      <c r="O198" s="127">
        <f>SUM(O193:O197)</f>
        <v>0</v>
      </c>
    </row>
    <row r="199" spans="1:15" s="39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48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f>SUM(C202:N202)</f>
        <v>0</v>
      </c>
    </row>
    <row r="203" spans="1:15">
      <c r="A203" s="31" t="s">
        <v>176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177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178</v>
      </c>
      <c r="B205" s="31"/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f>SUM(C205:N205)</f>
        <v>0</v>
      </c>
    </row>
    <row r="206" spans="1:15">
      <c r="A206" s="31" t="s">
        <v>179</v>
      </c>
      <c r="B206" s="98"/>
      <c r="C206" s="153">
        <v>0</v>
      </c>
      <c r="D206" s="153">
        <v>0</v>
      </c>
      <c r="E206" s="153">
        <v>0</v>
      </c>
      <c r="F206" s="153">
        <v>0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16">
        <f>SUM(C206:N206)</f>
        <v>0</v>
      </c>
    </row>
    <row r="207" spans="1:15" s="51" customFormat="1">
      <c r="A207" s="53" t="s">
        <v>180</v>
      </c>
      <c r="B207" s="53"/>
      <c r="C207" s="112">
        <f>SUM(C202:C206)</f>
        <v>0</v>
      </c>
      <c r="D207" s="112">
        <f t="shared" ref="D207:O207" si="28">SUM(D202:D206)</f>
        <v>0</v>
      </c>
      <c r="E207" s="112">
        <f t="shared" si="28"/>
        <v>0</v>
      </c>
      <c r="F207" s="112">
        <f t="shared" si="28"/>
        <v>0</v>
      </c>
      <c r="G207" s="112">
        <f t="shared" si="28"/>
        <v>0</v>
      </c>
      <c r="H207" s="112">
        <f t="shared" si="28"/>
        <v>0</v>
      </c>
      <c r="I207" s="112">
        <f t="shared" si="28"/>
        <v>0</v>
      </c>
      <c r="J207" s="112">
        <f t="shared" si="28"/>
        <v>0</v>
      </c>
      <c r="K207" s="112">
        <f t="shared" si="28"/>
        <v>0</v>
      </c>
      <c r="L207" s="112">
        <f t="shared" si="28"/>
        <v>0</v>
      </c>
      <c r="M207" s="112">
        <f t="shared" si="28"/>
        <v>0</v>
      </c>
      <c r="N207" s="112">
        <f t="shared" si="28"/>
        <v>0</v>
      </c>
      <c r="O207" s="112">
        <f t="shared" si="28"/>
        <v>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>SUM(C210:N210)</f>
        <v>0</v>
      </c>
    </row>
    <row r="211" spans="1:15">
      <c r="A211" s="23" t="s">
        <v>184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 hidden="1">
      <c r="A212" s="23" t="s">
        <v>185</v>
      </c>
      <c r="B212" s="23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1:15" hidden="1">
      <c r="A213" s="23" t="s">
        <v>186</v>
      </c>
      <c r="B213" s="23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1:15">
      <c r="A214" s="23" t="s">
        <v>187</v>
      </c>
      <c r="B214" s="23"/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>SUM(C214:N214)</f>
        <v>0</v>
      </c>
    </row>
    <row r="215" spans="1:15" s="48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31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hidden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31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s="48" customFormat="1">
      <c r="A219" s="53" t="s">
        <v>192</v>
      </c>
      <c r="B219" s="53"/>
      <c r="C219" s="112">
        <f t="shared" ref="C219:N219" si="29">SUM(C215:C217)</f>
        <v>0</v>
      </c>
      <c r="D219" s="112">
        <f t="shared" si="29"/>
        <v>0</v>
      </c>
      <c r="E219" s="112">
        <f t="shared" si="29"/>
        <v>0</v>
      </c>
      <c r="F219" s="112">
        <f t="shared" si="29"/>
        <v>0</v>
      </c>
      <c r="G219" s="112">
        <f t="shared" si="29"/>
        <v>0</v>
      </c>
      <c r="H219" s="112">
        <f t="shared" si="29"/>
        <v>0</v>
      </c>
      <c r="I219" s="112">
        <f t="shared" si="29"/>
        <v>0</v>
      </c>
      <c r="J219" s="112">
        <f t="shared" si="29"/>
        <v>0</v>
      </c>
      <c r="K219" s="112">
        <f t="shared" si="29"/>
        <v>0</v>
      </c>
      <c r="L219" s="112">
        <f t="shared" si="29"/>
        <v>0</v>
      </c>
      <c r="M219" s="112">
        <f t="shared" si="29"/>
        <v>0</v>
      </c>
      <c r="N219" s="112">
        <f t="shared" si="29"/>
        <v>0</v>
      </c>
      <c r="O219" s="112">
        <f>SUM(O216:O218)</f>
        <v>0</v>
      </c>
    </row>
    <row r="220" spans="1:15" s="39" customFormat="1">
      <c r="A220" s="27" t="s">
        <v>193</v>
      </c>
      <c r="B220" s="27"/>
      <c r="C220" s="127">
        <f t="shared" ref="C220:N220" si="30">SUM(C219,C208:C214,C207)</f>
        <v>0</v>
      </c>
      <c r="D220" s="127">
        <f t="shared" si="30"/>
        <v>0</v>
      </c>
      <c r="E220" s="127">
        <f t="shared" si="30"/>
        <v>0</v>
      </c>
      <c r="F220" s="127">
        <f t="shared" si="30"/>
        <v>0</v>
      </c>
      <c r="G220" s="127">
        <f t="shared" si="30"/>
        <v>0</v>
      </c>
      <c r="H220" s="127">
        <f t="shared" si="30"/>
        <v>0</v>
      </c>
      <c r="I220" s="127">
        <f t="shared" si="30"/>
        <v>0</v>
      </c>
      <c r="J220" s="127">
        <f t="shared" si="30"/>
        <v>0</v>
      </c>
      <c r="K220" s="127">
        <f t="shared" si="30"/>
        <v>0</v>
      </c>
      <c r="L220" s="127">
        <f t="shared" si="30"/>
        <v>0</v>
      </c>
      <c r="M220" s="127">
        <f t="shared" si="30"/>
        <v>0</v>
      </c>
      <c r="N220" s="127">
        <f t="shared" si="30"/>
        <v>0</v>
      </c>
      <c r="O220" s="127">
        <f>SUM(O219,O208:O214,O207)</f>
        <v>0</v>
      </c>
    </row>
    <row r="221" spans="1:15" s="39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48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72"/>
      <c r="I224" s="172"/>
      <c r="J224" s="172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72"/>
      <c r="I225" s="172"/>
      <c r="J225" s="172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72"/>
      <c r="I226" s="172"/>
      <c r="J226" s="172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72"/>
      <c r="I227" s="172"/>
      <c r="J227" s="172"/>
      <c r="K227" s="116">
        <v>0</v>
      </c>
      <c r="L227" s="116">
        <v>0</v>
      </c>
      <c r="M227" s="116">
        <v>0</v>
      </c>
      <c r="N227" s="116">
        <v>0</v>
      </c>
      <c r="O227" s="116">
        <f t="shared" ref="O227:O235" si="31">SUM(C227:N227)</f>
        <v>0</v>
      </c>
    </row>
    <row r="228" spans="1:15">
      <c r="A228" s="61" t="s">
        <v>944</v>
      </c>
      <c r="B228" s="61"/>
      <c r="C228" s="116">
        <v>2692</v>
      </c>
      <c r="D228" s="116">
        <v>2692</v>
      </c>
      <c r="E228" s="116">
        <v>2692</v>
      </c>
      <c r="F228" s="116">
        <v>2692</v>
      </c>
      <c r="G228" s="116">
        <v>2692</v>
      </c>
      <c r="H228" s="116">
        <v>2692</v>
      </c>
      <c r="I228" s="116">
        <v>4038</v>
      </c>
      <c r="J228" s="116">
        <v>2692</v>
      </c>
      <c r="K228" s="116">
        <v>2692</v>
      </c>
      <c r="L228" s="116">
        <v>2692</v>
      </c>
      <c r="M228" s="116">
        <v>2692</v>
      </c>
      <c r="N228" s="116">
        <v>4038</v>
      </c>
      <c r="O228" s="116">
        <f>SUM(C228:N228)</f>
        <v>34996</v>
      </c>
    </row>
    <row r="229" spans="1:15">
      <c r="A229" s="61" t="s">
        <v>317</v>
      </c>
      <c r="B229" s="61"/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72">
        <v>0</v>
      </c>
      <c r="I229" s="172">
        <v>0</v>
      </c>
      <c r="J229" s="172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</row>
    <row r="230" spans="1:15">
      <c r="A230" s="61" t="s">
        <v>321</v>
      </c>
      <c r="B230" s="61"/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72">
        <v>0</v>
      </c>
      <c r="I230" s="172">
        <v>0</v>
      </c>
      <c r="J230" s="172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f t="shared" si="31"/>
        <v>0</v>
      </c>
    </row>
    <row r="231" spans="1:15">
      <c r="A231" s="61" t="s">
        <v>323</v>
      </c>
      <c r="B231" s="61"/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72">
        <v>0</v>
      </c>
      <c r="I231" s="172">
        <v>0</v>
      </c>
      <c r="J231" s="172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</row>
    <row r="232" spans="1:15">
      <c r="A232" s="61" t="s">
        <v>923</v>
      </c>
      <c r="B232" s="61"/>
      <c r="C232" s="116">
        <f>'Payroll Backup'!B12</f>
        <v>0</v>
      </c>
      <c r="D232" s="116">
        <f>'Payroll Backup'!C12</f>
        <v>0</v>
      </c>
      <c r="E232" s="116">
        <f>'Payroll Backup'!D12</f>
        <v>0</v>
      </c>
      <c r="F232" s="116">
        <f>'Payroll Backup'!E12</f>
        <v>0</v>
      </c>
      <c r="G232" s="116">
        <f>'Payroll Backup'!F12</f>
        <v>0</v>
      </c>
      <c r="H232" s="172">
        <v>0</v>
      </c>
      <c r="I232" s="172">
        <v>0</v>
      </c>
      <c r="J232" s="172">
        <v>0</v>
      </c>
      <c r="K232" s="116">
        <f>'Payroll Backup'!J12</f>
        <v>0</v>
      </c>
      <c r="L232" s="116">
        <f>'Payroll Backup'!K12</f>
        <v>0</v>
      </c>
      <c r="M232" s="116">
        <f>'Payroll Backup'!L12</f>
        <v>0</v>
      </c>
      <c r="N232" s="116">
        <f>'Payroll Backup'!M12</f>
        <v>0</v>
      </c>
      <c r="O232" s="116">
        <f t="shared" si="31"/>
        <v>0</v>
      </c>
    </row>
    <row r="233" spans="1:15">
      <c r="A233" s="61" t="s">
        <v>924</v>
      </c>
      <c r="B233" s="61"/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f t="shared" si="31"/>
        <v>0</v>
      </c>
    </row>
    <row r="234" spans="1:15">
      <c r="A234" s="61" t="s">
        <v>908</v>
      </c>
      <c r="B234" s="61"/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6">
        <f t="shared" si="31"/>
        <v>0</v>
      </c>
    </row>
    <row r="235" spans="1:15">
      <c r="A235" s="61" t="s">
        <v>327</v>
      </c>
      <c r="B235" s="61"/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72">
        <v>0</v>
      </c>
      <c r="I235" s="172">
        <v>0</v>
      </c>
      <c r="J235" s="172">
        <v>0</v>
      </c>
      <c r="K235" s="117">
        <v>0</v>
      </c>
      <c r="L235" s="117">
        <v>0</v>
      </c>
      <c r="M235" s="117">
        <v>0</v>
      </c>
      <c r="N235" s="117">
        <v>0</v>
      </c>
      <c r="O235" s="116">
        <f t="shared" si="31"/>
        <v>0</v>
      </c>
    </row>
    <row r="236" spans="1:15">
      <c r="A236" s="61" t="s">
        <v>328</v>
      </c>
      <c r="B236" s="61"/>
      <c r="C236" s="116">
        <v>0</v>
      </c>
      <c r="D236" s="116">
        <v>0</v>
      </c>
      <c r="E236" s="116">
        <v>0</v>
      </c>
      <c r="F236" s="116">
        <v>0</v>
      </c>
      <c r="G236" s="116">
        <v>0</v>
      </c>
      <c r="H236" s="172">
        <v>0</v>
      </c>
      <c r="I236" s="172">
        <v>0</v>
      </c>
      <c r="J236" s="172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</row>
    <row r="237" spans="1:15">
      <c r="A237" s="61" t="s">
        <v>909</v>
      </c>
      <c r="B237" s="61"/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72">
        <v>0</v>
      </c>
      <c r="I237" s="172">
        <v>0</v>
      </c>
      <c r="J237" s="172">
        <v>0</v>
      </c>
      <c r="K237" s="116">
        <v>0</v>
      </c>
      <c r="L237" s="116">
        <v>0</v>
      </c>
      <c r="M237" s="116">
        <v>0</v>
      </c>
      <c r="N237" s="116">
        <v>0</v>
      </c>
      <c r="O237" s="116"/>
    </row>
    <row r="238" spans="1:15">
      <c r="A238" s="61" t="s">
        <v>331</v>
      </c>
      <c r="B238" s="61"/>
      <c r="C238" s="116"/>
      <c r="D238" s="116"/>
      <c r="E238" s="116"/>
      <c r="F238" s="116"/>
      <c r="G238" s="116"/>
      <c r="H238" s="172"/>
      <c r="I238" s="172"/>
      <c r="J238" s="172"/>
      <c r="K238" s="116"/>
      <c r="L238" s="116"/>
      <c r="M238" s="116"/>
      <c r="N238" s="116"/>
      <c r="O238" s="116"/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72"/>
      <c r="I239" s="172"/>
      <c r="J239" s="172"/>
      <c r="K239" s="116"/>
      <c r="L239" s="116"/>
      <c r="M239" s="116"/>
      <c r="N239" s="116"/>
      <c r="O239" s="117"/>
    </row>
    <row r="240" spans="1:15" s="51" customFormat="1">
      <c r="A240" s="53" t="s">
        <v>216</v>
      </c>
      <c r="B240" s="53"/>
      <c r="C240" s="112">
        <f>SUM(C224:C239)</f>
        <v>2692</v>
      </c>
      <c r="D240" s="112">
        <f t="shared" ref="D240:N240" si="32">SUM(D224:D239)</f>
        <v>2692</v>
      </c>
      <c r="E240" s="112">
        <f t="shared" si="32"/>
        <v>2692</v>
      </c>
      <c r="F240" s="112">
        <f t="shared" si="32"/>
        <v>2692</v>
      </c>
      <c r="G240" s="112">
        <f t="shared" si="32"/>
        <v>2692</v>
      </c>
      <c r="H240" s="112">
        <f t="shared" si="32"/>
        <v>2692</v>
      </c>
      <c r="I240" s="112">
        <f t="shared" si="32"/>
        <v>4038</v>
      </c>
      <c r="J240" s="112">
        <f t="shared" si="32"/>
        <v>2692</v>
      </c>
      <c r="K240" s="112">
        <f t="shared" si="32"/>
        <v>2692</v>
      </c>
      <c r="L240" s="112">
        <f t="shared" si="32"/>
        <v>2692</v>
      </c>
      <c r="M240" s="112">
        <f t="shared" si="32"/>
        <v>2692</v>
      </c>
      <c r="N240" s="112">
        <f t="shared" si="32"/>
        <v>4038</v>
      </c>
      <c r="O240" s="112">
        <f>SUM(O224:O239)</f>
        <v>34996</v>
      </c>
    </row>
    <row r="241" spans="1:15">
      <c r="A241" s="23" t="s">
        <v>217</v>
      </c>
      <c r="B241" s="23"/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f>SUM(C241:N241)</f>
        <v>0</v>
      </c>
    </row>
    <row r="242" spans="1:15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ref="O242:O243" si="33">SUM(C242:N242)</f>
        <v>0</v>
      </c>
    </row>
    <row r="243" spans="1:15">
      <c r="A243" s="268" t="s">
        <v>219</v>
      </c>
      <c r="B243" s="23" t="s">
        <v>930</v>
      </c>
      <c r="C243" s="117">
        <v>254</v>
      </c>
      <c r="D243" s="117">
        <v>254</v>
      </c>
      <c r="E243" s="117">
        <v>254</v>
      </c>
      <c r="F243" s="117">
        <v>254</v>
      </c>
      <c r="G243" s="117">
        <v>254</v>
      </c>
      <c r="H243" s="117">
        <v>254</v>
      </c>
      <c r="I243" s="117">
        <v>254</v>
      </c>
      <c r="J243" s="117">
        <v>254</v>
      </c>
      <c r="K243" s="117">
        <v>254</v>
      </c>
      <c r="L243" s="117">
        <v>254</v>
      </c>
      <c r="M243" s="117">
        <v>254</v>
      </c>
      <c r="N243" s="117">
        <v>254</v>
      </c>
      <c r="O243" s="116">
        <f t="shared" si="33"/>
        <v>3048</v>
      </c>
    </row>
    <row r="244" spans="1:15">
      <c r="A244" s="23" t="s">
        <v>911</v>
      </c>
      <c r="B244" s="23" t="s">
        <v>930</v>
      </c>
      <c r="C244" s="117">
        <v>83.33</v>
      </c>
      <c r="D244" s="117">
        <v>83.33</v>
      </c>
      <c r="E244" s="117">
        <v>83.33</v>
      </c>
      <c r="F244" s="117">
        <v>83.33</v>
      </c>
      <c r="G244" s="117">
        <v>83.33</v>
      </c>
      <c r="H244" s="117">
        <v>83.33</v>
      </c>
      <c r="I244" s="117">
        <v>83.33</v>
      </c>
      <c r="J244" s="117">
        <v>83.33</v>
      </c>
      <c r="K244" s="117">
        <v>83.34</v>
      </c>
      <c r="L244" s="117">
        <v>83.34</v>
      </c>
      <c r="M244" s="117">
        <v>83.34</v>
      </c>
      <c r="N244" s="117">
        <v>83.34</v>
      </c>
      <c r="O244" s="116">
        <f>SUM(C244:N244)</f>
        <v>1000.0000000000001</v>
      </c>
    </row>
    <row r="245" spans="1:15" s="39" customFormat="1">
      <c r="A245" s="27" t="s">
        <v>222</v>
      </c>
      <c r="B245" s="27"/>
      <c r="C245" s="127">
        <f>SUM(C240:C244)</f>
        <v>3029.33</v>
      </c>
      <c r="D245" s="127">
        <f t="shared" ref="D245:N245" si="34">SUM(D240:D244)</f>
        <v>3029.33</v>
      </c>
      <c r="E245" s="127">
        <f t="shared" si="34"/>
        <v>3029.33</v>
      </c>
      <c r="F245" s="127">
        <f t="shared" si="34"/>
        <v>3029.33</v>
      </c>
      <c r="G245" s="127">
        <f t="shared" si="34"/>
        <v>3029.33</v>
      </c>
      <c r="H245" s="127">
        <f t="shared" si="34"/>
        <v>3029.33</v>
      </c>
      <c r="I245" s="127">
        <f t="shared" si="34"/>
        <v>4375.33</v>
      </c>
      <c r="J245" s="127">
        <f t="shared" si="34"/>
        <v>3029.33</v>
      </c>
      <c r="K245" s="127">
        <f t="shared" si="34"/>
        <v>3029.34</v>
      </c>
      <c r="L245" s="127">
        <f t="shared" si="34"/>
        <v>3029.34</v>
      </c>
      <c r="M245" s="127">
        <f t="shared" si="34"/>
        <v>3029.34</v>
      </c>
      <c r="N245" s="127">
        <f t="shared" si="34"/>
        <v>4375.34</v>
      </c>
      <c r="O245" s="127">
        <f>SUM(O240:O244)</f>
        <v>39044</v>
      </c>
    </row>
    <row r="246" spans="1:15" s="39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5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5">
      <c r="A248" s="40" t="s">
        <v>224</v>
      </c>
      <c r="B248" s="40"/>
      <c r="C248" s="156">
        <v>100</v>
      </c>
      <c r="D248" s="156">
        <v>100</v>
      </c>
      <c r="E248" s="156">
        <v>100</v>
      </c>
      <c r="F248" s="156">
        <v>100</v>
      </c>
      <c r="G248" s="156">
        <v>100</v>
      </c>
      <c r="H248" s="156">
        <v>100</v>
      </c>
      <c r="I248" s="156">
        <v>100</v>
      </c>
      <c r="J248" s="156">
        <v>100</v>
      </c>
      <c r="K248" s="156">
        <v>100</v>
      </c>
      <c r="L248" s="156">
        <v>100</v>
      </c>
      <c r="M248" s="156">
        <v>100</v>
      </c>
      <c r="N248" s="156">
        <v>100</v>
      </c>
      <c r="O248" s="117">
        <f>SUM(C248:N248)</f>
        <v>1200</v>
      </c>
    </row>
    <row r="249" spans="1:15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5" s="39" customFormat="1">
      <c r="A250" s="27" t="s">
        <v>226</v>
      </c>
      <c r="B250" s="27"/>
      <c r="C250" s="127">
        <f>SUM(C248:C249)</f>
        <v>100</v>
      </c>
      <c r="D250" s="127">
        <f t="shared" ref="D250:O250" si="35">SUM(D248:D249)</f>
        <v>100</v>
      </c>
      <c r="E250" s="127">
        <f t="shared" si="35"/>
        <v>100</v>
      </c>
      <c r="F250" s="127">
        <f t="shared" si="35"/>
        <v>100</v>
      </c>
      <c r="G250" s="127">
        <f t="shared" si="35"/>
        <v>100</v>
      </c>
      <c r="H250" s="127">
        <f t="shared" si="35"/>
        <v>100</v>
      </c>
      <c r="I250" s="127">
        <f t="shared" si="35"/>
        <v>100</v>
      </c>
      <c r="J250" s="127">
        <f t="shared" si="35"/>
        <v>100</v>
      </c>
      <c r="K250" s="127">
        <f t="shared" si="35"/>
        <v>100</v>
      </c>
      <c r="L250" s="127">
        <f t="shared" si="35"/>
        <v>100</v>
      </c>
      <c r="M250" s="127">
        <f t="shared" si="35"/>
        <v>100</v>
      </c>
      <c r="N250" s="127">
        <f t="shared" si="35"/>
        <v>100</v>
      </c>
      <c r="O250" s="127">
        <f t="shared" si="35"/>
        <v>1200</v>
      </c>
    </row>
    <row r="251" spans="1:15" s="39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5">
      <c r="A253" s="23" t="s">
        <v>228</v>
      </c>
      <c r="B253" s="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</row>
    <row r="254" spans="1:15" ht="15" hidden="1" customHeight="1">
      <c r="A254" s="23" t="s">
        <v>229</v>
      </c>
      <c r="B254" s="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>
      <c r="A255" s="23" t="s">
        <v>230</v>
      </c>
      <c r="B255" s="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>
      <c r="A256" s="23" t="s">
        <v>231</v>
      </c>
      <c r="B256" s="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</row>
    <row r="257" spans="1:15" s="39" customFormat="1">
      <c r="A257" s="27" t="s">
        <v>236</v>
      </c>
      <c r="B257" s="27"/>
      <c r="C257" s="127">
        <f>SUM(C253:C256)</f>
        <v>0</v>
      </c>
      <c r="D257" s="127">
        <f t="shared" ref="D257:O257" si="36">SUM(D253:D256)</f>
        <v>0</v>
      </c>
      <c r="E257" s="127">
        <f t="shared" si="36"/>
        <v>0</v>
      </c>
      <c r="F257" s="127">
        <f t="shared" si="36"/>
        <v>0</v>
      </c>
      <c r="G257" s="127">
        <f t="shared" si="36"/>
        <v>0</v>
      </c>
      <c r="H257" s="127">
        <f t="shared" si="36"/>
        <v>0</v>
      </c>
      <c r="I257" s="127">
        <f t="shared" si="36"/>
        <v>0</v>
      </c>
      <c r="J257" s="127">
        <f t="shared" si="36"/>
        <v>0</v>
      </c>
      <c r="K257" s="127">
        <f t="shared" si="36"/>
        <v>0</v>
      </c>
      <c r="L257" s="127">
        <f t="shared" si="36"/>
        <v>0</v>
      </c>
      <c r="M257" s="127">
        <f t="shared" si="36"/>
        <v>0</v>
      </c>
      <c r="N257" s="127">
        <f t="shared" si="36"/>
        <v>0</v>
      </c>
      <c r="O257" s="127">
        <f t="shared" si="36"/>
        <v>0</v>
      </c>
    </row>
    <row r="258" spans="1:15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39" customFormat="1" ht="18.75">
      <c r="A261" s="55" t="s">
        <v>237</v>
      </c>
      <c r="B261" s="55"/>
      <c r="C261" s="149">
        <f t="shared" ref="C261:N261" si="37">SUM(C258:C260,C257,C250,C245,C220,C198,C190,C167,C119,C111)</f>
        <v>3229.33</v>
      </c>
      <c r="D261" s="149">
        <f t="shared" si="37"/>
        <v>3229.33</v>
      </c>
      <c r="E261" s="149">
        <f t="shared" si="37"/>
        <v>3229.33</v>
      </c>
      <c r="F261" s="149">
        <f t="shared" si="37"/>
        <v>3229.33</v>
      </c>
      <c r="G261" s="149">
        <f t="shared" si="37"/>
        <v>3229.33</v>
      </c>
      <c r="H261" s="149">
        <f t="shared" si="37"/>
        <v>3129.33</v>
      </c>
      <c r="I261" s="149">
        <f t="shared" si="37"/>
        <v>4475.33</v>
      </c>
      <c r="J261" s="149">
        <f t="shared" si="37"/>
        <v>3129.33</v>
      </c>
      <c r="K261" s="149">
        <f t="shared" si="37"/>
        <v>8329.34</v>
      </c>
      <c r="L261" s="149">
        <f t="shared" si="37"/>
        <v>8329.34</v>
      </c>
      <c r="M261" s="149">
        <f t="shared" si="37"/>
        <v>8329.34</v>
      </c>
      <c r="N261" s="149">
        <f t="shared" si="37"/>
        <v>9675.34</v>
      </c>
      <c r="O261" s="149">
        <f>SUM(O258:O260,O257,O250,O245,O220,O198,O190,O167,O119,O111)</f>
        <v>61544</v>
      </c>
    </row>
    <row r="262" spans="1:15"/>
    <row r="263" spans="1:15">
      <c r="N263" s="213" t="s">
        <v>937</v>
      </c>
      <c r="O263" s="150">
        <f>O261-O103</f>
        <v>61544</v>
      </c>
    </row>
    <row r="264" spans="1:15"/>
    <row r="265" spans="1:15">
      <c r="J265" s="254"/>
      <c r="K265" s="254"/>
      <c r="L265" s="254"/>
      <c r="O265" s="170"/>
    </row>
    <row r="266" spans="1:15">
      <c r="O266" s="144"/>
    </row>
    <row r="267" spans="1:15">
      <c r="O267" s="144"/>
    </row>
    <row r="268" spans="1:15">
      <c r="N268" s="169"/>
      <c r="O268" s="205"/>
    </row>
    <row r="269" spans="1:15">
      <c r="O269" s="144"/>
    </row>
    <row r="270" spans="1:15"/>
    <row r="271" spans="1:15"/>
  </sheetData>
  <mergeCells count="13">
    <mergeCell ref="H188:H189"/>
    <mergeCell ref="C188:C189"/>
    <mergeCell ref="D188:D189"/>
    <mergeCell ref="E188:E189"/>
    <mergeCell ref="F188:F189"/>
    <mergeCell ref="G188:G189"/>
    <mergeCell ref="O188:O189"/>
    <mergeCell ref="I188:I189"/>
    <mergeCell ref="J188:J189"/>
    <mergeCell ref="K188:K189"/>
    <mergeCell ref="L188:L189"/>
    <mergeCell ref="M188:M189"/>
    <mergeCell ref="N188:N189"/>
  </mergeCells>
  <pageMargins left="0.7" right="0.7" top="0.75" bottom="0.75" header="0.3" footer="0.3"/>
  <pageSetup paperSize="5" scale="6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8D96E-A52A-4B2E-B0D0-FBAFF27D1E6F}">
  <sheetPr>
    <pageSetUpPr fitToPage="1"/>
  </sheetPr>
  <dimension ref="A1:U271"/>
  <sheetViews>
    <sheetView zoomScale="75" zoomScaleNormal="150" zoomScalePageLayoutView="150" workbookViewId="0">
      <pane ySplit="4" topLeftCell="A243" activePane="bottomLeft" state="frozen"/>
      <selection pane="bottomLeft" activeCell="N243" sqref="N243"/>
    </sheetView>
  </sheetViews>
  <sheetFormatPr defaultColWidth="0" defaultRowHeight="15" customHeight="1" zeroHeight="1"/>
  <cols>
    <col min="1" max="1" width="58.42578125" style="14" bestFit="1" customWidth="1"/>
    <col min="2" max="2" width="26.85546875" style="14" customWidth="1"/>
    <col min="3" max="3" width="11.7109375" style="144" bestFit="1" customWidth="1"/>
    <col min="4" max="5" width="11.42578125" style="144" bestFit="1" customWidth="1"/>
    <col min="6" max="6" width="11.7109375" style="144" bestFit="1" customWidth="1"/>
    <col min="7" max="8" width="11.42578125" style="144" bestFit="1" customWidth="1"/>
    <col min="9" max="10" width="10.42578125" style="144" bestFit="1" customWidth="1"/>
    <col min="11" max="14" width="11.42578125" style="144" bestFit="1" customWidth="1"/>
    <col min="15" max="15" width="13" style="144" bestFit="1" customWidth="1"/>
    <col min="16" max="21" width="0" style="144" hidden="1" customWidth="1"/>
    <col min="22" max="16384" width="8.85546875" style="144" hidden="1"/>
  </cols>
  <sheetData>
    <row r="1" spans="1:15">
      <c r="A1" s="11" t="s">
        <v>0</v>
      </c>
      <c r="B1" s="11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>
      <c r="A2" s="11" t="s">
        <v>1</v>
      </c>
      <c r="B2" s="11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>
      <c r="A3" s="11" t="s">
        <v>915</v>
      </c>
      <c r="B3" s="11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02" customFormat="1">
      <c r="A4" s="15"/>
      <c r="B4" s="16" t="s">
        <v>895</v>
      </c>
      <c r="C4" s="176" t="s">
        <v>945</v>
      </c>
      <c r="D4" s="176" t="s">
        <v>946</v>
      </c>
      <c r="E4" s="176" t="s">
        <v>947</v>
      </c>
      <c r="F4" s="176" t="s">
        <v>948</v>
      </c>
      <c r="G4" s="176" t="s">
        <v>949</v>
      </c>
      <c r="H4" s="176" t="s">
        <v>950</v>
      </c>
      <c r="I4" s="176" t="s">
        <v>951</v>
      </c>
      <c r="J4" s="176" t="s">
        <v>952</v>
      </c>
      <c r="K4" s="176" t="s">
        <v>953</v>
      </c>
      <c r="L4" s="176" t="s">
        <v>954</v>
      </c>
      <c r="M4" s="176" t="s">
        <v>955</v>
      </c>
      <c r="N4" s="176" t="s">
        <v>956</v>
      </c>
      <c r="O4" s="176" t="s">
        <v>916</v>
      </c>
    </row>
    <row r="5" spans="1:15" s="203" customFormat="1" ht="18.75">
      <c r="A5" s="56" t="s">
        <v>4</v>
      </c>
      <c r="B5" s="56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22" t="s">
        <v>6</v>
      </c>
      <c r="B7" s="2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idden="1">
      <c r="A8" s="22" t="s">
        <v>7</v>
      </c>
      <c r="B8" s="22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>
      <c r="A9" s="22" t="s">
        <v>8</v>
      </c>
      <c r="B9" s="2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idden="1">
      <c r="A10" s="23" t="s">
        <v>9</v>
      </c>
      <c r="B10" s="2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>
      <c r="A11" s="250" t="s">
        <v>897</v>
      </c>
      <c r="B11" s="250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s="204" customFormat="1">
      <c r="A12" s="22" t="s">
        <v>274</v>
      </c>
      <c r="B12" s="2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s="205" customFormat="1">
      <c r="A13" s="27" t="s">
        <v>13</v>
      </c>
      <c r="B13" s="27"/>
      <c r="C13" s="127">
        <f>SUM(C7:C11)</f>
        <v>0</v>
      </c>
      <c r="D13" s="127">
        <f t="shared" ref="D13:N13" si="0">SUM(D7:D11)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1" t="s">
        <v>276</v>
      </c>
      <c r="B16" s="2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>
        <f>SUM(C16:N16)</f>
        <v>0</v>
      </c>
    </row>
    <row r="17" spans="1:15">
      <c r="A17" s="264" t="s">
        <v>957</v>
      </c>
      <c r="B17" s="29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>
        <f>SUM(C17:N17)</f>
        <v>0</v>
      </c>
    </row>
    <row r="18" spans="1:15">
      <c r="A18" s="21" t="s">
        <v>958</v>
      </c>
      <c r="B18" s="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>
        <f>SUM(C18:N18)</f>
        <v>0</v>
      </c>
    </row>
    <row r="19" spans="1:15">
      <c r="A19" s="21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1" t="s">
        <v>282</v>
      </c>
      <c r="B20" s="22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>
        <f>SUM(C20:N20)</f>
        <v>0</v>
      </c>
    </row>
    <row r="21" spans="1:15" hidden="1">
      <c r="A21" s="32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idden="1">
      <c r="A22" s="32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idden="1">
      <c r="A23" s="32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1" t="s">
        <v>286</v>
      </c>
      <c r="B24" s="22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>
        <f>SUM(C24:N24)</f>
        <v>0</v>
      </c>
    </row>
    <row r="25" spans="1:15" s="205" customFormat="1">
      <c r="A25" s="27" t="s">
        <v>22</v>
      </c>
      <c r="B25" s="27"/>
      <c r="C25" s="127">
        <f>SUM(C16:C24)</f>
        <v>0</v>
      </c>
      <c r="D25" s="127">
        <f t="shared" ref="D25:O25" si="1">SUM(D16:D24)</f>
        <v>0</v>
      </c>
      <c r="E25" s="127">
        <f t="shared" si="1"/>
        <v>0</v>
      </c>
      <c r="F25" s="127">
        <f t="shared" si="1"/>
        <v>0</v>
      </c>
      <c r="G25" s="127">
        <f t="shared" si="1"/>
        <v>0</v>
      </c>
      <c r="H25" s="127">
        <f t="shared" si="1"/>
        <v>0</v>
      </c>
      <c r="I25" s="127">
        <f t="shared" si="1"/>
        <v>0</v>
      </c>
      <c r="J25" s="127">
        <f t="shared" si="1"/>
        <v>0</v>
      </c>
      <c r="K25" s="127">
        <f t="shared" si="1"/>
        <v>0</v>
      </c>
      <c r="L25" s="127">
        <f t="shared" si="1"/>
        <v>0</v>
      </c>
      <c r="M25" s="127">
        <f t="shared" si="1"/>
        <v>0</v>
      </c>
      <c r="N25" s="127">
        <f t="shared" si="1"/>
        <v>0</v>
      </c>
      <c r="O25" s="127">
        <f t="shared" si="1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206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206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207" customFormat="1">
      <c r="A36" s="54" t="s">
        <v>31</v>
      </c>
      <c r="B36" s="54"/>
      <c r="C36" s="112">
        <f>SUM(C32:C35)</f>
        <v>0</v>
      </c>
      <c r="D36" s="112">
        <f t="shared" ref="D36:O36" si="2">SUM(D32:D35)</f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112">
        <f t="shared" si="2"/>
        <v>0</v>
      </c>
      <c r="I36" s="112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12">
        <f t="shared" si="2"/>
        <v>0</v>
      </c>
      <c r="O36" s="112">
        <f t="shared" si="2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207" customFormat="1">
      <c r="A39" s="46" t="s">
        <v>34</v>
      </c>
      <c r="B39" s="46"/>
      <c r="C39" s="112">
        <f>SUM(C37,C36)</f>
        <v>0</v>
      </c>
      <c r="D39" s="112">
        <f t="shared" ref="D39:N39" si="3">SUM(D37,D36)</f>
        <v>0</v>
      </c>
      <c r="E39" s="112">
        <f t="shared" si="3"/>
        <v>0</v>
      </c>
      <c r="F39" s="112">
        <f t="shared" si="3"/>
        <v>0</v>
      </c>
      <c r="G39" s="112">
        <f t="shared" si="3"/>
        <v>0</v>
      </c>
      <c r="H39" s="112">
        <f t="shared" si="3"/>
        <v>0</v>
      </c>
      <c r="I39" s="112">
        <f t="shared" si="3"/>
        <v>0</v>
      </c>
      <c r="J39" s="112">
        <f t="shared" si="3"/>
        <v>0</v>
      </c>
      <c r="K39" s="112">
        <f t="shared" si="3"/>
        <v>0</v>
      </c>
      <c r="L39" s="112">
        <f t="shared" si="3"/>
        <v>0</v>
      </c>
      <c r="M39" s="112">
        <f t="shared" si="3"/>
        <v>0</v>
      </c>
      <c r="N39" s="112">
        <f t="shared" si="3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4">SUM(D28:D29,D39,D40:D41)</f>
        <v>0</v>
      </c>
      <c r="E42" s="127">
        <f t="shared" si="4"/>
        <v>0</v>
      </c>
      <c r="F42" s="127">
        <f t="shared" si="4"/>
        <v>0</v>
      </c>
      <c r="G42" s="127">
        <f t="shared" si="4"/>
        <v>0</v>
      </c>
      <c r="H42" s="127">
        <f t="shared" si="4"/>
        <v>0</v>
      </c>
      <c r="I42" s="127">
        <f t="shared" si="4"/>
        <v>0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127">
        <f t="shared" si="4"/>
        <v>0</v>
      </c>
      <c r="N42" s="127">
        <f t="shared" si="4"/>
        <v>0</v>
      </c>
      <c r="O42" s="127">
        <f t="shared" si="4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/>
      <c r="D47" s="116"/>
      <c r="F47" s="116"/>
      <c r="G47" s="116"/>
      <c r="I47" s="116"/>
      <c r="J47" s="116"/>
      <c r="K47" s="145"/>
      <c r="L47" s="116"/>
      <c r="M47" s="116"/>
      <c r="N47" s="116"/>
      <c r="O47" s="116"/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205" customFormat="1">
      <c r="A49" s="27" t="s">
        <v>43</v>
      </c>
      <c r="B49" s="27"/>
      <c r="C49" s="127">
        <f t="shared" ref="C49:O49" si="5">SUM(C45:C48)</f>
        <v>0</v>
      </c>
      <c r="D49" s="127">
        <f t="shared" si="5"/>
        <v>0</v>
      </c>
      <c r="E49" s="127">
        <f t="shared" si="5"/>
        <v>0</v>
      </c>
      <c r="F49" s="127">
        <f t="shared" si="5"/>
        <v>0</v>
      </c>
      <c r="G49" s="127">
        <f t="shared" si="5"/>
        <v>0</v>
      </c>
      <c r="H49" s="127">
        <f t="shared" si="5"/>
        <v>0</v>
      </c>
      <c r="I49" s="127">
        <f t="shared" si="5"/>
        <v>0</v>
      </c>
      <c r="J49" s="127">
        <f t="shared" si="5"/>
        <v>0</v>
      </c>
      <c r="K49" s="127">
        <f t="shared" si="5"/>
        <v>0</v>
      </c>
      <c r="L49" s="127">
        <f t="shared" si="5"/>
        <v>0</v>
      </c>
      <c r="M49" s="127">
        <f t="shared" si="5"/>
        <v>0</v>
      </c>
      <c r="N49" s="127">
        <f t="shared" si="5"/>
        <v>0</v>
      </c>
      <c r="O49" s="127">
        <f t="shared" si="5"/>
        <v>0</v>
      </c>
    </row>
    <row r="50" spans="1:15" ht="8.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205" customFormat="1">
      <c r="A54" s="27" t="s">
        <v>47</v>
      </c>
      <c r="B54" s="27"/>
      <c r="C54" s="127">
        <f>SUM(C52:C53)</f>
        <v>0</v>
      </c>
      <c r="D54" s="127">
        <f t="shared" ref="D54:O54" si="6">SUM(D52:D53)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127">
        <f t="shared" si="6"/>
        <v>0</v>
      </c>
      <c r="I54" s="127">
        <f t="shared" si="6"/>
        <v>0</v>
      </c>
      <c r="J54" s="127">
        <f t="shared" si="6"/>
        <v>0</v>
      </c>
      <c r="K54" s="127">
        <f t="shared" si="6"/>
        <v>0</v>
      </c>
      <c r="L54" s="127">
        <f t="shared" si="6"/>
        <v>0</v>
      </c>
      <c r="M54" s="127">
        <f t="shared" si="6"/>
        <v>0</v>
      </c>
      <c r="N54" s="127">
        <f t="shared" si="6"/>
        <v>0</v>
      </c>
      <c r="O54" s="127">
        <f t="shared" si="6"/>
        <v>0</v>
      </c>
    </row>
    <row r="55" spans="1:15" ht="8.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205" customFormat="1">
      <c r="A62" s="27" t="s">
        <v>54</v>
      </c>
      <c r="B62" s="27"/>
      <c r="C62" s="127">
        <f>SUM(C57:C61)</f>
        <v>0</v>
      </c>
      <c r="D62" s="127">
        <f t="shared" ref="D62:O62" si="7">SUM(D57:D61)</f>
        <v>0</v>
      </c>
      <c r="E62" s="127">
        <f t="shared" si="7"/>
        <v>0</v>
      </c>
      <c r="F62" s="127">
        <f t="shared" si="7"/>
        <v>0</v>
      </c>
      <c r="G62" s="127">
        <f t="shared" si="7"/>
        <v>0</v>
      </c>
      <c r="H62" s="127">
        <f t="shared" si="7"/>
        <v>0</v>
      </c>
      <c r="I62" s="127">
        <f t="shared" si="7"/>
        <v>0</v>
      </c>
      <c r="J62" s="127">
        <f t="shared" si="7"/>
        <v>0</v>
      </c>
      <c r="K62" s="127">
        <f t="shared" si="7"/>
        <v>0</v>
      </c>
      <c r="L62" s="127">
        <f t="shared" si="7"/>
        <v>0</v>
      </c>
      <c r="M62" s="127">
        <f t="shared" si="7"/>
        <v>0</v>
      </c>
      <c r="N62" s="127">
        <f t="shared" si="7"/>
        <v>0</v>
      </c>
      <c r="O62" s="127">
        <f t="shared" si="7"/>
        <v>0</v>
      </c>
    </row>
    <row r="63" spans="1:15" ht="8.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>
      <c r="A68" s="27" t="s">
        <v>59</v>
      </c>
      <c r="B68" s="27"/>
      <c r="C68" s="127">
        <f>SUM(C65:C67)</f>
        <v>0</v>
      </c>
      <c r="D68" s="127">
        <f t="shared" ref="D68:O68" si="8">SUM(D65:D67)</f>
        <v>0</v>
      </c>
      <c r="E68" s="127">
        <f t="shared" si="8"/>
        <v>0</v>
      </c>
      <c r="F68" s="127">
        <f t="shared" si="8"/>
        <v>0</v>
      </c>
      <c r="G68" s="127">
        <f t="shared" si="8"/>
        <v>0</v>
      </c>
      <c r="H68" s="127">
        <f t="shared" si="8"/>
        <v>0</v>
      </c>
      <c r="I68" s="127">
        <f t="shared" si="8"/>
        <v>0</v>
      </c>
      <c r="J68" s="127">
        <f t="shared" si="8"/>
        <v>0</v>
      </c>
      <c r="K68" s="127">
        <f t="shared" si="8"/>
        <v>0</v>
      </c>
      <c r="L68" s="127">
        <f t="shared" si="8"/>
        <v>0</v>
      </c>
      <c r="M68" s="127">
        <f t="shared" si="8"/>
        <v>0</v>
      </c>
      <c r="N68" s="127">
        <f t="shared" si="8"/>
        <v>0</v>
      </c>
      <c r="O68" s="127">
        <f t="shared" si="8"/>
        <v>0</v>
      </c>
    </row>
    <row r="69" spans="1:15" ht="8.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205" customFormat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>
      <c r="A74" s="23" t="s">
        <v>64</v>
      </c>
      <c r="B74" s="23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16">
        <f>SUM(C74:N74)</f>
        <v>0</v>
      </c>
    </row>
    <row r="75" spans="1:15" s="205" customFormat="1">
      <c r="A75" s="27" t="s">
        <v>65</v>
      </c>
      <c r="B75" s="27"/>
      <c r="C75" s="127">
        <f t="shared" ref="C75:O75" si="9">SUM(C71:C74)</f>
        <v>0</v>
      </c>
      <c r="D75" s="127">
        <f t="shared" si="9"/>
        <v>0</v>
      </c>
      <c r="E75" s="127">
        <f t="shared" si="9"/>
        <v>0</v>
      </c>
      <c r="F75" s="127">
        <f t="shared" si="9"/>
        <v>0</v>
      </c>
      <c r="G75" s="127">
        <f t="shared" si="9"/>
        <v>0</v>
      </c>
      <c r="H75" s="127">
        <f t="shared" si="9"/>
        <v>0</v>
      </c>
      <c r="I75" s="127">
        <f t="shared" si="9"/>
        <v>0</v>
      </c>
      <c r="J75" s="127">
        <f t="shared" si="9"/>
        <v>0</v>
      </c>
      <c r="K75" s="127">
        <f t="shared" si="9"/>
        <v>0</v>
      </c>
      <c r="L75" s="127">
        <f t="shared" si="9"/>
        <v>0</v>
      </c>
      <c r="M75" s="127">
        <f t="shared" si="9"/>
        <v>0</v>
      </c>
      <c r="N75" s="127">
        <f t="shared" si="9"/>
        <v>0</v>
      </c>
      <c r="O75" s="127">
        <f t="shared" si="9"/>
        <v>0</v>
      </c>
    </row>
    <row r="76" spans="1:15" ht="8.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205" customFormat="1">
      <c r="A84" s="27" t="s">
        <v>73</v>
      </c>
      <c r="B84" s="27"/>
      <c r="C84" s="127">
        <f>SUM(C78:C83)</f>
        <v>0</v>
      </c>
      <c r="D84" s="127">
        <f t="shared" ref="D84:O84" si="10">SUM(D78:D83)</f>
        <v>0</v>
      </c>
      <c r="E84" s="127">
        <f t="shared" si="10"/>
        <v>0</v>
      </c>
      <c r="F84" s="127">
        <f t="shared" si="10"/>
        <v>0</v>
      </c>
      <c r="G84" s="127">
        <f t="shared" si="10"/>
        <v>0</v>
      </c>
      <c r="H84" s="127">
        <f t="shared" si="10"/>
        <v>0</v>
      </c>
      <c r="I84" s="127">
        <f t="shared" si="10"/>
        <v>0</v>
      </c>
      <c r="J84" s="127">
        <f t="shared" si="10"/>
        <v>0</v>
      </c>
      <c r="K84" s="127">
        <f t="shared" si="10"/>
        <v>0</v>
      </c>
      <c r="L84" s="127">
        <f t="shared" si="10"/>
        <v>0</v>
      </c>
      <c r="M84" s="127">
        <f t="shared" si="10"/>
        <v>0</v>
      </c>
      <c r="N84" s="127">
        <f t="shared" si="10"/>
        <v>0</v>
      </c>
      <c r="O84" s="127">
        <f t="shared" si="10"/>
        <v>0</v>
      </c>
    </row>
    <row r="85" spans="1:15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205" customFormat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205" customFormat="1">
      <c r="A89" s="27" t="s">
        <v>78</v>
      </c>
      <c r="B89" s="27"/>
      <c r="C89" s="127">
        <f>SUM(C87:C88)</f>
        <v>0</v>
      </c>
      <c r="D89" s="127">
        <f t="shared" ref="D89:O89" si="11">SUM(D87:D88)</f>
        <v>0</v>
      </c>
      <c r="E89" s="127">
        <f t="shared" si="11"/>
        <v>0</v>
      </c>
      <c r="F89" s="127">
        <f t="shared" si="11"/>
        <v>0</v>
      </c>
      <c r="G89" s="127">
        <f t="shared" si="11"/>
        <v>0</v>
      </c>
      <c r="H89" s="127">
        <f t="shared" si="11"/>
        <v>0</v>
      </c>
      <c r="I89" s="127">
        <f t="shared" si="11"/>
        <v>0</v>
      </c>
      <c r="J89" s="127">
        <f t="shared" si="11"/>
        <v>0</v>
      </c>
      <c r="K89" s="127">
        <f t="shared" si="11"/>
        <v>0</v>
      </c>
      <c r="L89" s="127">
        <f t="shared" si="11"/>
        <v>0</v>
      </c>
      <c r="M89" s="127">
        <f t="shared" si="11"/>
        <v>0</v>
      </c>
      <c r="N89" s="127">
        <f t="shared" si="11"/>
        <v>0</v>
      </c>
      <c r="O89" s="127">
        <f t="shared" si="11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270" t="s">
        <v>297</v>
      </c>
      <c r="B95" s="62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>
        <f>SUM(C95:N95)</f>
        <v>0</v>
      </c>
    </row>
    <row r="96" spans="1:15">
      <c r="A96" s="270" t="s">
        <v>82</v>
      </c>
      <c r="B96" s="62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270" t="s">
        <v>298</v>
      </c>
      <c r="B97" s="62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270" t="s">
        <v>299</v>
      </c>
      <c r="B98" s="62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>
        <f>SUM(C98:N98)</f>
        <v>0</v>
      </c>
    </row>
    <row r="99" spans="1:15">
      <c r="A99" s="270" t="s">
        <v>300</v>
      </c>
      <c r="B99" s="62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>
        <f>SUM(C99:N99)</f>
        <v>0</v>
      </c>
    </row>
    <row r="100" spans="1:15">
      <c r="A100" s="270" t="s">
        <v>302</v>
      </c>
      <c r="B100" s="62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>
        <f>SUM(C100:N100)</f>
        <v>0</v>
      </c>
    </row>
    <row r="101" spans="1:15" s="205" customFormat="1">
      <c r="A101" s="27" t="s">
        <v>85</v>
      </c>
      <c r="B101" s="27"/>
      <c r="C101" s="127">
        <f t="shared" ref="C101:O101" si="12">SUM(C92:C100)</f>
        <v>0</v>
      </c>
      <c r="D101" s="127">
        <f t="shared" si="12"/>
        <v>0</v>
      </c>
      <c r="E101" s="127">
        <f t="shared" si="12"/>
        <v>0</v>
      </c>
      <c r="F101" s="127">
        <f t="shared" si="12"/>
        <v>0</v>
      </c>
      <c r="G101" s="127">
        <f t="shared" si="12"/>
        <v>0</v>
      </c>
      <c r="H101" s="127">
        <f t="shared" si="12"/>
        <v>0</v>
      </c>
      <c r="I101" s="127">
        <f t="shared" si="12"/>
        <v>0</v>
      </c>
      <c r="J101" s="127">
        <f t="shared" si="12"/>
        <v>0</v>
      </c>
      <c r="K101" s="127">
        <f t="shared" si="12"/>
        <v>0</v>
      </c>
      <c r="L101" s="127">
        <f t="shared" si="12"/>
        <v>0</v>
      </c>
      <c r="M101" s="127">
        <f t="shared" si="12"/>
        <v>0</v>
      </c>
      <c r="N101" s="127">
        <f t="shared" si="12"/>
        <v>0</v>
      </c>
      <c r="O101" s="127">
        <f t="shared" si="12"/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208" customFormat="1" ht="18.75">
      <c r="A103" s="56" t="s">
        <v>87</v>
      </c>
      <c r="B103" s="56"/>
      <c r="C103" s="146">
        <f t="shared" ref="C103:N103" si="13">SUM(C102,C101,C89,C85,C84,C75,C68,C62,C54,C49,C42,C25,C13)</f>
        <v>0</v>
      </c>
      <c r="D103" s="146">
        <f t="shared" si="13"/>
        <v>0</v>
      </c>
      <c r="E103" s="146">
        <f t="shared" si="13"/>
        <v>0</v>
      </c>
      <c r="F103" s="146">
        <f t="shared" si="13"/>
        <v>0</v>
      </c>
      <c r="G103" s="146">
        <f t="shared" si="13"/>
        <v>0</v>
      </c>
      <c r="H103" s="146">
        <f t="shared" si="13"/>
        <v>0</v>
      </c>
      <c r="I103" s="146">
        <f t="shared" si="13"/>
        <v>0</v>
      </c>
      <c r="J103" s="146">
        <f t="shared" si="13"/>
        <v>0</v>
      </c>
      <c r="K103" s="146">
        <f t="shared" si="13"/>
        <v>0</v>
      </c>
      <c r="L103" s="146">
        <f t="shared" si="13"/>
        <v>0</v>
      </c>
      <c r="M103" s="146">
        <f t="shared" si="13"/>
        <v>0</v>
      </c>
      <c r="N103" s="146">
        <f t="shared" si="13"/>
        <v>0</v>
      </c>
      <c r="O103" s="146">
        <f>SUM(O102,O101,O89,O85,O84,O75,O68,O62,O54,O49,O42,O25,O13)</f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205" customFormat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 hidden="1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hidden="1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hidden="1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hidden="1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205" customFormat="1" hidden="1">
      <c r="A111" s="27" t="s">
        <v>94</v>
      </c>
      <c r="B111" s="27"/>
      <c r="C111" s="127">
        <f>SUM(C107:C110)</f>
        <v>0</v>
      </c>
      <c r="D111" s="127">
        <f t="shared" ref="D111:O111" si="14">SUM(D107:D110)</f>
        <v>0</v>
      </c>
      <c r="E111" s="127">
        <f t="shared" si="14"/>
        <v>0</v>
      </c>
      <c r="F111" s="127">
        <f t="shared" si="14"/>
        <v>0</v>
      </c>
      <c r="G111" s="127">
        <f t="shared" si="14"/>
        <v>0</v>
      </c>
      <c r="H111" s="127">
        <f t="shared" si="14"/>
        <v>0</v>
      </c>
      <c r="I111" s="127">
        <f t="shared" si="14"/>
        <v>0</v>
      </c>
      <c r="J111" s="127">
        <f t="shared" si="14"/>
        <v>0</v>
      </c>
      <c r="K111" s="127">
        <f t="shared" si="14"/>
        <v>0</v>
      </c>
      <c r="L111" s="127">
        <f t="shared" si="14"/>
        <v>0</v>
      </c>
      <c r="M111" s="127">
        <f t="shared" si="14"/>
        <v>0</v>
      </c>
      <c r="N111" s="127">
        <f t="shared" si="14"/>
        <v>0</v>
      </c>
      <c r="O111" s="127">
        <f t="shared" si="14"/>
        <v>0</v>
      </c>
    </row>
    <row r="112" spans="1:15" s="205" customFormat="1" ht="6" hidden="1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205" customFormat="1" hidden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 hidden="1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idden="1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hidden="1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hidden="1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hidden="1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205" customFormat="1" hidden="1">
      <c r="A119" s="27" t="s">
        <v>101</v>
      </c>
      <c r="B119" s="27"/>
      <c r="C119" s="127">
        <f>SUM(C114:C118)</f>
        <v>0</v>
      </c>
      <c r="D119" s="127">
        <f t="shared" ref="D119:O119" si="15">SUM(D114:D118)</f>
        <v>0</v>
      </c>
      <c r="E119" s="127">
        <f t="shared" si="15"/>
        <v>0</v>
      </c>
      <c r="F119" s="127">
        <f t="shared" si="15"/>
        <v>0</v>
      </c>
      <c r="G119" s="127">
        <f t="shared" si="15"/>
        <v>0</v>
      </c>
      <c r="H119" s="127">
        <f t="shared" si="15"/>
        <v>0</v>
      </c>
      <c r="I119" s="127">
        <f t="shared" si="15"/>
        <v>0</v>
      </c>
      <c r="J119" s="127">
        <f t="shared" si="15"/>
        <v>0</v>
      </c>
      <c r="K119" s="127">
        <f t="shared" si="15"/>
        <v>0</v>
      </c>
      <c r="L119" s="127">
        <f t="shared" si="15"/>
        <v>0</v>
      </c>
      <c r="M119" s="127">
        <f t="shared" si="15"/>
        <v>0</v>
      </c>
      <c r="N119" s="127">
        <f t="shared" si="15"/>
        <v>0</v>
      </c>
      <c r="O119" s="127">
        <f t="shared" si="15"/>
        <v>0</v>
      </c>
    </row>
    <row r="120" spans="1:15" s="205" customFormat="1" ht="6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27" t="s">
        <v>102</v>
      </c>
      <c r="B121" s="27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22" t="s">
        <v>103</v>
      </c>
      <c r="B122" s="22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22" t="s">
        <v>104</v>
      </c>
      <c r="B123" s="22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22" t="s">
        <v>105</v>
      </c>
      <c r="B124" s="22"/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/>
    </row>
    <row r="125" spans="1:15">
      <c r="A125" s="22" t="s">
        <v>106</v>
      </c>
      <c r="B125" s="22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>
        <f>SUM(C125:N125)</f>
        <v>0</v>
      </c>
    </row>
    <row r="126" spans="1:15">
      <c r="A126" s="22" t="s">
        <v>107</v>
      </c>
      <c r="B126" s="22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idden="1">
      <c r="A127" s="22" t="s">
        <v>108</v>
      </c>
      <c r="B127" s="22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22" t="s">
        <v>109</v>
      </c>
      <c r="B128" s="22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s="206" customFormat="1">
      <c r="A129" s="46" t="s">
        <v>110</v>
      </c>
      <c r="B129" s="46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s="206" customFormat="1">
      <c r="A130" s="49" t="s">
        <v>111</v>
      </c>
      <c r="B130" s="4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>
      <c r="A131" s="34" t="s">
        <v>900</v>
      </c>
      <c r="B131" s="34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>
      <c r="A132" s="34" t="s">
        <v>112</v>
      </c>
      <c r="B132" s="34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15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15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>
      <c r="A136" s="34" t="s">
        <v>116</v>
      </c>
      <c r="B136" s="34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s="207" customFormat="1">
      <c r="A144" s="49" t="s">
        <v>244</v>
      </c>
      <c r="B144" s="49"/>
      <c r="C144" s="112">
        <f t="shared" ref="C144:O144" si="16">SUM(C131:C134)</f>
        <v>0</v>
      </c>
      <c r="D144" s="112">
        <f t="shared" si="16"/>
        <v>0</v>
      </c>
      <c r="E144" s="112">
        <f t="shared" si="16"/>
        <v>0</v>
      </c>
      <c r="F144" s="112">
        <f t="shared" si="16"/>
        <v>0</v>
      </c>
      <c r="G144" s="112">
        <f t="shared" si="16"/>
        <v>0</v>
      </c>
      <c r="H144" s="112">
        <f t="shared" si="16"/>
        <v>0</v>
      </c>
      <c r="I144" s="112">
        <f t="shared" si="16"/>
        <v>0</v>
      </c>
      <c r="J144" s="112">
        <f t="shared" si="16"/>
        <v>0</v>
      </c>
      <c r="K144" s="112">
        <f t="shared" si="16"/>
        <v>0</v>
      </c>
      <c r="L144" s="112">
        <f t="shared" si="16"/>
        <v>0</v>
      </c>
      <c r="M144" s="112">
        <f t="shared" si="16"/>
        <v>0</v>
      </c>
      <c r="N144" s="112">
        <f t="shared" si="16"/>
        <v>0</v>
      </c>
      <c r="O144" s="112">
        <f t="shared" si="16"/>
        <v>0</v>
      </c>
    </row>
    <row r="145" spans="1:15" s="206" customFormat="1">
      <c r="A145" s="49" t="s">
        <v>122</v>
      </c>
      <c r="B145" s="4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35" t="s">
        <v>124</v>
      </c>
      <c r="B146" s="3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s="206" customFormat="1">
      <c r="A147" s="52" t="s">
        <v>125</v>
      </c>
      <c r="B147" s="5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36" t="s">
        <v>126</v>
      </c>
      <c r="B148" s="3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>
      <c r="A149" s="36" t="s">
        <v>245</v>
      </c>
      <c r="B149" s="3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hidden="1">
      <c r="A150" s="36" t="s">
        <v>127</v>
      </c>
      <c r="B150" s="3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36" t="s">
        <v>310</v>
      </c>
      <c r="B151" s="3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s="207" customFormat="1">
      <c r="A152" s="52" t="s">
        <v>131</v>
      </c>
      <c r="B152" s="52"/>
      <c r="C152" s="112">
        <f>SUM(C148:C151)</f>
        <v>0</v>
      </c>
      <c r="D152" s="112">
        <f t="shared" ref="D152:O152" si="17">SUM(D148:D151)</f>
        <v>0</v>
      </c>
      <c r="E152" s="112">
        <f t="shared" si="17"/>
        <v>0</v>
      </c>
      <c r="F152" s="112">
        <f t="shared" si="17"/>
        <v>0</v>
      </c>
      <c r="G152" s="112">
        <f t="shared" si="17"/>
        <v>0</v>
      </c>
      <c r="H152" s="112">
        <f t="shared" si="17"/>
        <v>0</v>
      </c>
      <c r="I152" s="112">
        <f t="shared" si="17"/>
        <v>0</v>
      </c>
      <c r="J152" s="112">
        <f t="shared" si="17"/>
        <v>0</v>
      </c>
      <c r="K152" s="112">
        <f t="shared" si="17"/>
        <v>0</v>
      </c>
      <c r="L152" s="112">
        <f t="shared" si="17"/>
        <v>0</v>
      </c>
      <c r="M152" s="112">
        <f t="shared" si="17"/>
        <v>0</v>
      </c>
      <c r="N152" s="112">
        <f t="shared" si="17"/>
        <v>0</v>
      </c>
      <c r="O152" s="112">
        <f t="shared" si="17"/>
        <v>0</v>
      </c>
    </row>
    <row r="153" spans="1:15">
      <c r="A153" s="35" t="s">
        <v>246</v>
      </c>
      <c r="B153" s="3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207" customFormat="1">
      <c r="A154" s="49" t="s">
        <v>247</v>
      </c>
      <c r="B154" s="49"/>
      <c r="C154" s="112">
        <f>SUM(C153,C152,C146)</f>
        <v>0</v>
      </c>
      <c r="D154" s="112">
        <f t="shared" ref="D154:N154" si="18">SUM(D153,D152,D146)</f>
        <v>0</v>
      </c>
      <c r="E154" s="112">
        <f t="shared" si="18"/>
        <v>0</v>
      </c>
      <c r="F154" s="112">
        <f t="shared" si="18"/>
        <v>0</v>
      </c>
      <c r="G154" s="112">
        <f t="shared" si="18"/>
        <v>0</v>
      </c>
      <c r="H154" s="112">
        <f t="shared" si="18"/>
        <v>0</v>
      </c>
      <c r="I154" s="112">
        <f t="shared" si="18"/>
        <v>0</v>
      </c>
      <c r="J154" s="112">
        <f t="shared" si="18"/>
        <v>0</v>
      </c>
      <c r="K154" s="112">
        <f t="shared" si="18"/>
        <v>0</v>
      </c>
      <c r="L154" s="112">
        <f t="shared" si="18"/>
        <v>0</v>
      </c>
      <c r="M154" s="112">
        <f t="shared" si="18"/>
        <v>0</v>
      </c>
      <c r="N154" s="112">
        <f t="shared" si="18"/>
        <v>0</v>
      </c>
      <c r="O154" s="112">
        <f>SUM(O153,O152,O146)</f>
        <v>0</v>
      </c>
    </row>
    <row r="155" spans="1:15" hidden="1">
      <c r="A155" s="37" t="s">
        <v>132</v>
      </c>
      <c r="B155" s="37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37" t="s">
        <v>133</v>
      </c>
      <c r="B156" s="37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>
      <c r="A157" s="37" t="s">
        <v>134</v>
      </c>
      <c r="B157" s="37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s="207" customFormat="1">
      <c r="A158" s="46" t="s">
        <v>135</v>
      </c>
      <c r="B158" s="46"/>
      <c r="C158" s="112">
        <f>SUM(C155:C157,C154,C144)</f>
        <v>0</v>
      </c>
      <c r="D158" s="112">
        <f t="shared" ref="D158:N158" si="19">SUM(D155:D157,D154,D144)</f>
        <v>0</v>
      </c>
      <c r="E158" s="112">
        <f t="shared" si="19"/>
        <v>0</v>
      </c>
      <c r="F158" s="112">
        <f t="shared" si="19"/>
        <v>0</v>
      </c>
      <c r="G158" s="112">
        <f t="shared" si="19"/>
        <v>0</v>
      </c>
      <c r="H158" s="112">
        <f t="shared" si="19"/>
        <v>0</v>
      </c>
      <c r="I158" s="112">
        <f t="shared" si="19"/>
        <v>0</v>
      </c>
      <c r="J158" s="112">
        <f t="shared" si="19"/>
        <v>0</v>
      </c>
      <c r="K158" s="112">
        <f t="shared" si="19"/>
        <v>0</v>
      </c>
      <c r="L158" s="112">
        <f t="shared" si="19"/>
        <v>0</v>
      </c>
      <c r="M158" s="112">
        <f t="shared" si="19"/>
        <v>0</v>
      </c>
      <c r="N158" s="112">
        <f t="shared" si="19"/>
        <v>0</v>
      </c>
      <c r="O158" s="112">
        <f>SUM(O155:O157,O154,O144)</f>
        <v>0</v>
      </c>
    </row>
    <row r="159" spans="1:15">
      <c r="A159" s="23" t="s">
        <v>136</v>
      </c>
      <c r="B159" s="23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23" t="s">
        <v>137</v>
      </c>
      <c r="B160" s="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23" t="s">
        <v>138</v>
      </c>
      <c r="B161" s="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23" t="s">
        <v>139</v>
      </c>
      <c r="B162" s="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23" t="s">
        <v>140</v>
      </c>
      <c r="B163" s="23"/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f>SUM(C163:N163)</f>
        <v>0</v>
      </c>
    </row>
    <row r="164" spans="1:15" hidden="1">
      <c r="A164" s="23" t="s">
        <v>141</v>
      </c>
      <c r="B164" s="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268" t="s">
        <v>311</v>
      </c>
      <c r="B165" s="23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>
        <f>SUM(C165:N165)</f>
        <v>0</v>
      </c>
    </row>
    <row r="166" spans="1:15">
      <c r="A166" s="23" t="s">
        <v>143</v>
      </c>
      <c r="B166" s="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205" customFormat="1">
      <c r="A167" s="27" t="s">
        <v>144</v>
      </c>
      <c r="B167" s="27"/>
      <c r="C167" s="127">
        <f t="shared" ref="C167:O167" si="20">SUM(C122:C128,C158,C159:C166)</f>
        <v>0</v>
      </c>
      <c r="D167" s="127">
        <f t="shared" si="20"/>
        <v>0</v>
      </c>
      <c r="E167" s="127">
        <f t="shared" si="20"/>
        <v>0</v>
      </c>
      <c r="F167" s="127">
        <f t="shared" si="20"/>
        <v>0</v>
      </c>
      <c r="G167" s="127">
        <f t="shared" si="20"/>
        <v>0</v>
      </c>
      <c r="H167" s="127">
        <f t="shared" si="20"/>
        <v>0</v>
      </c>
      <c r="I167" s="127">
        <f t="shared" si="20"/>
        <v>0</v>
      </c>
      <c r="J167" s="127">
        <f t="shared" si="20"/>
        <v>0</v>
      </c>
      <c r="K167" s="127">
        <f t="shared" si="20"/>
        <v>0</v>
      </c>
      <c r="L167" s="127">
        <f t="shared" si="20"/>
        <v>0</v>
      </c>
      <c r="M167" s="127">
        <f t="shared" si="20"/>
        <v>0</v>
      </c>
      <c r="N167" s="127">
        <f t="shared" si="20"/>
        <v>0</v>
      </c>
      <c r="O167" s="127">
        <f t="shared" si="20"/>
        <v>0</v>
      </c>
    </row>
    <row r="168" spans="1:15" s="205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f>SUM(C173:N173)</f>
        <v>0</v>
      </c>
    </row>
    <row r="174" spans="1:15">
      <c r="A174" s="23" t="s">
        <v>250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151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251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 hidden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206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>SUM(C179:N179)</f>
        <v>0</v>
      </c>
    </row>
    <row r="180" spans="1:15">
      <c r="A180" s="31" t="s">
        <v>155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156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157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158</v>
      </c>
      <c r="B183" s="3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>
      <c r="A184" s="31" t="s">
        <v>159</v>
      </c>
      <c r="B184" s="31"/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f>SUM(C184:N184)</f>
        <v>0</v>
      </c>
    </row>
    <row r="185" spans="1:15" s="207" customFormat="1">
      <c r="A185" s="53" t="s">
        <v>160</v>
      </c>
      <c r="B185" s="53"/>
      <c r="C185" s="112">
        <f>SUM(C179:C184)</f>
        <v>0</v>
      </c>
      <c r="D185" s="112">
        <f t="shared" ref="D185:O185" si="21">SUM(D179:D184)</f>
        <v>0</v>
      </c>
      <c r="E185" s="112">
        <f t="shared" si="21"/>
        <v>0</v>
      </c>
      <c r="F185" s="112">
        <f t="shared" si="21"/>
        <v>0</v>
      </c>
      <c r="G185" s="112">
        <f t="shared" si="21"/>
        <v>0</v>
      </c>
      <c r="H185" s="112">
        <f t="shared" si="21"/>
        <v>0</v>
      </c>
      <c r="I185" s="112">
        <f t="shared" si="21"/>
        <v>0</v>
      </c>
      <c r="J185" s="112">
        <f t="shared" si="21"/>
        <v>0</v>
      </c>
      <c r="K185" s="112">
        <f t="shared" si="21"/>
        <v>0</v>
      </c>
      <c r="L185" s="112">
        <f t="shared" si="21"/>
        <v>0</v>
      </c>
      <c r="M185" s="112">
        <f t="shared" si="21"/>
        <v>0</v>
      </c>
      <c r="N185" s="112">
        <f t="shared" si="21"/>
        <v>0</v>
      </c>
      <c r="O185" s="112">
        <f t="shared" si="21"/>
        <v>0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 ht="12.6" customHeight="1">
      <c r="A187" s="23" t="s">
        <v>162</v>
      </c>
      <c r="B187" s="23"/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>SUM(C187:N187)</f>
        <v>0</v>
      </c>
    </row>
    <row r="188" spans="1:15" ht="12.6" customHeight="1">
      <c r="A188" s="23" t="s">
        <v>163</v>
      </c>
      <c r="B188" s="412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0">
        <f>SUM(C188:N189)</f>
        <v>0</v>
      </c>
    </row>
    <row r="189" spans="1:15" ht="12.6" customHeight="1">
      <c r="A189" s="23" t="s">
        <v>164</v>
      </c>
      <c r="B189" s="413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205" customFormat="1">
      <c r="A190" s="27" t="s">
        <v>165</v>
      </c>
      <c r="B190" s="27"/>
      <c r="C190" s="127">
        <f t="shared" ref="C190:O190" si="22">SUM(C170:C177,C185,C186:C189)</f>
        <v>0</v>
      </c>
      <c r="D190" s="127">
        <f t="shared" si="22"/>
        <v>0</v>
      </c>
      <c r="E190" s="127">
        <f t="shared" si="22"/>
        <v>0</v>
      </c>
      <c r="F190" s="127">
        <f t="shared" si="22"/>
        <v>0</v>
      </c>
      <c r="G190" s="127">
        <f t="shared" si="22"/>
        <v>0</v>
      </c>
      <c r="H190" s="127">
        <f t="shared" si="22"/>
        <v>0</v>
      </c>
      <c r="I190" s="127">
        <f t="shared" si="22"/>
        <v>0</v>
      </c>
      <c r="J190" s="127">
        <f t="shared" si="22"/>
        <v>0</v>
      </c>
      <c r="K190" s="127">
        <f t="shared" si="22"/>
        <v>0</v>
      </c>
      <c r="L190" s="127">
        <f t="shared" si="22"/>
        <v>0</v>
      </c>
      <c r="M190" s="127">
        <f t="shared" si="22"/>
        <v>0</v>
      </c>
      <c r="N190" s="127">
        <f t="shared" si="22"/>
        <v>0</v>
      </c>
      <c r="O190" s="127">
        <f t="shared" si="22"/>
        <v>0</v>
      </c>
    </row>
    <row r="191" spans="1:15" s="205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f>SUM(C193:N193)</f>
        <v>0</v>
      </c>
    </row>
    <row r="194" spans="1:15">
      <c r="A194" s="23" t="s">
        <v>168</v>
      </c>
      <c r="B194" s="23"/>
      <c r="C194" s="116">
        <v>0</v>
      </c>
      <c r="D194" s="116">
        <v>0</v>
      </c>
      <c r="E194" s="116"/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/>
      <c r="N194" s="116">
        <v>0</v>
      </c>
      <c r="O194" s="116">
        <f>SUM(C194:N194)</f>
        <v>0</v>
      </c>
    </row>
    <row r="195" spans="1:15">
      <c r="A195" s="23" t="s">
        <v>169</v>
      </c>
      <c r="B195" s="23"/>
      <c r="C195" s="116">
        <v>83.33</v>
      </c>
      <c r="D195" s="116">
        <v>83.33</v>
      </c>
      <c r="E195" s="116">
        <v>83.33</v>
      </c>
      <c r="F195" s="116">
        <v>83.33</v>
      </c>
      <c r="G195" s="116">
        <v>83.33</v>
      </c>
      <c r="H195" s="116">
        <v>83.33</v>
      </c>
      <c r="I195" s="116">
        <v>83.33</v>
      </c>
      <c r="J195" s="116">
        <v>83.33</v>
      </c>
      <c r="K195" s="116">
        <v>83.33</v>
      </c>
      <c r="L195" s="116">
        <v>83.33</v>
      </c>
      <c r="M195" s="116">
        <v>83.33</v>
      </c>
      <c r="N195" s="116">
        <v>83.33</v>
      </c>
      <c r="O195" s="116">
        <f>SUM(C195:N195)</f>
        <v>999.96000000000015</v>
      </c>
    </row>
    <row r="196" spans="1:15">
      <c r="A196" s="23" t="s">
        <v>170</v>
      </c>
      <c r="B196" s="23"/>
      <c r="C196" s="116">
        <v>25</v>
      </c>
      <c r="D196" s="116">
        <v>25</v>
      </c>
      <c r="E196" s="116">
        <v>25</v>
      </c>
      <c r="F196" s="116">
        <v>25</v>
      </c>
      <c r="G196" s="116">
        <v>25</v>
      </c>
      <c r="H196" s="116">
        <v>25</v>
      </c>
      <c r="I196" s="116">
        <v>25</v>
      </c>
      <c r="J196" s="116">
        <v>25</v>
      </c>
      <c r="K196" s="116">
        <v>25</v>
      </c>
      <c r="L196" s="116">
        <v>25</v>
      </c>
      <c r="M196" s="116">
        <v>25</v>
      </c>
      <c r="N196" s="116">
        <v>25</v>
      </c>
      <c r="O196" s="116">
        <f>SUM(C196:N196)</f>
        <v>300</v>
      </c>
    </row>
    <row r="197" spans="1:15">
      <c r="A197" s="23" t="s">
        <v>171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 s="205" customFormat="1">
      <c r="A198" s="27" t="s">
        <v>172</v>
      </c>
      <c r="B198" s="27"/>
      <c r="C198" s="127">
        <f>SUM(C193:C197)</f>
        <v>108.33</v>
      </c>
      <c r="D198" s="127">
        <f t="shared" ref="D198:N198" si="23">SUM(D193:D197)</f>
        <v>108.33</v>
      </c>
      <c r="E198" s="127">
        <f t="shared" si="23"/>
        <v>108.33</v>
      </c>
      <c r="F198" s="127">
        <f t="shared" si="23"/>
        <v>108.33</v>
      </c>
      <c r="G198" s="127">
        <f t="shared" si="23"/>
        <v>108.33</v>
      </c>
      <c r="H198" s="127">
        <f t="shared" si="23"/>
        <v>108.33</v>
      </c>
      <c r="I198" s="127">
        <f t="shared" si="23"/>
        <v>108.33</v>
      </c>
      <c r="J198" s="127">
        <f t="shared" si="23"/>
        <v>108.33</v>
      </c>
      <c r="K198" s="127">
        <f t="shared" si="23"/>
        <v>108.33</v>
      </c>
      <c r="L198" s="127">
        <f t="shared" si="23"/>
        <v>108.33</v>
      </c>
      <c r="M198" s="127">
        <f t="shared" si="23"/>
        <v>108.33</v>
      </c>
      <c r="N198" s="127">
        <f t="shared" si="23"/>
        <v>108.33</v>
      </c>
      <c r="O198" s="127">
        <f>SUM(O193:O197)</f>
        <v>1299.96</v>
      </c>
    </row>
    <row r="199" spans="1:15" s="205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206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f>SUM(C202:N202)</f>
        <v>0</v>
      </c>
    </row>
    <row r="203" spans="1:15">
      <c r="A203" s="31" t="s">
        <v>176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177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178</v>
      </c>
      <c r="B205" s="31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1:15">
      <c r="A206" s="31" t="s">
        <v>179</v>
      </c>
      <c r="B206" s="31"/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f>SUM(C206:N206)</f>
        <v>0</v>
      </c>
    </row>
    <row r="207" spans="1:15" s="207" customFormat="1">
      <c r="A207" s="53" t="s">
        <v>180</v>
      </c>
      <c r="B207" s="53"/>
      <c r="C207" s="112">
        <f>SUM(C202:C206)</f>
        <v>0</v>
      </c>
      <c r="D207" s="112">
        <f t="shared" ref="D207:O207" si="24">SUM(D202:D206)</f>
        <v>0</v>
      </c>
      <c r="E207" s="112">
        <f t="shared" si="24"/>
        <v>0</v>
      </c>
      <c r="F207" s="112">
        <f t="shared" si="24"/>
        <v>0</v>
      </c>
      <c r="G207" s="112">
        <f t="shared" si="24"/>
        <v>0</v>
      </c>
      <c r="H207" s="112">
        <f t="shared" si="24"/>
        <v>0</v>
      </c>
      <c r="I207" s="112">
        <f t="shared" si="24"/>
        <v>0</v>
      </c>
      <c r="J207" s="112">
        <f t="shared" si="24"/>
        <v>0</v>
      </c>
      <c r="K207" s="112">
        <f t="shared" si="24"/>
        <v>0</v>
      </c>
      <c r="L207" s="112">
        <f t="shared" si="24"/>
        <v>0</v>
      </c>
      <c r="M207" s="112">
        <f t="shared" si="24"/>
        <v>0</v>
      </c>
      <c r="N207" s="112">
        <f t="shared" si="24"/>
        <v>0</v>
      </c>
      <c r="O207" s="112">
        <f t="shared" si="24"/>
        <v>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>SUM(C210:N210)</f>
        <v>0</v>
      </c>
    </row>
    <row r="211" spans="1:15">
      <c r="A211" s="23" t="s">
        <v>184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 hidden="1">
      <c r="A212" s="23" t="s">
        <v>185</v>
      </c>
      <c r="B212" s="23"/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/>
    </row>
    <row r="213" spans="1:15" hidden="1">
      <c r="A213" s="23" t="s">
        <v>186</v>
      </c>
      <c r="B213" s="23"/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/>
    </row>
    <row r="214" spans="1:15">
      <c r="A214" s="23" t="s">
        <v>187</v>
      </c>
      <c r="B214" s="23"/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>SUM(C214:N214)</f>
        <v>0</v>
      </c>
    </row>
    <row r="215" spans="1:15" s="206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272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>
        <f>SUM(C216:N216)</f>
        <v>0</v>
      </c>
    </row>
    <row r="217" spans="1:15" hidden="1">
      <c r="A217" s="272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272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>
        <f>SUM(C218:N218)</f>
        <v>0</v>
      </c>
    </row>
    <row r="219" spans="1:15" s="206" customFormat="1">
      <c r="A219" s="53" t="s">
        <v>192</v>
      </c>
      <c r="B219" s="53"/>
      <c r="C219" s="112">
        <f>SUM(C215:C218)</f>
        <v>0</v>
      </c>
      <c r="D219" s="112">
        <f t="shared" ref="D219:N219" si="25">SUM(D215:D218)</f>
        <v>0</v>
      </c>
      <c r="E219" s="112">
        <f t="shared" si="25"/>
        <v>0</v>
      </c>
      <c r="F219" s="112">
        <f t="shared" si="25"/>
        <v>0</v>
      </c>
      <c r="G219" s="112">
        <f t="shared" si="25"/>
        <v>0</v>
      </c>
      <c r="H219" s="112">
        <f t="shared" si="25"/>
        <v>0</v>
      </c>
      <c r="I219" s="112">
        <f t="shared" si="25"/>
        <v>0</v>
      </c>
      <c r="J219" s="112">
        <f t="shared" si="25"/>
        <v>0</v>
      </c>
      <c r="K219" s="112">
        <f t="shared" si="25"/>
        <v>0</v>
      </c>
      <c r="L219" s="112">
        <f t="shared" si="25"/>
        <v>0</v>
      </c>
      <c r="M219" s="112">
        <f t="shared" si="25"/>
        <v>0</v>
      </c>
      <c r="N219" s="112">
        <f t="shared" si="25"/>
        <v>0</v>
      </c>
      <c r="O219" s="112">
        <f>SUM(O216:O218)</f>
        <v>0</v>
      </c>
    </row>
    <row r="220" spans="1:15" s="205" customFormat="1">
      <c r="A220" s="27" t="s">
        <v>193</v>
      </c>
      <c r="B220" s="27"/>
      <c r="C220" s="127">
        <f t="shared" ref="C220:N220" si="26">SUM(C219,C208:C214,C207)</f>
        <v>0</v>
      </c>
      <c r="D220" s="127">
        <f t="shared" si="26"/>
        <v>0</v>
      </c>
      <c r="E220" s="127">
        <f t="shared" si="26"/>
        <v>0</v>
      </c>
      <c r="F220" s="127">
        <f t="shared" si="26"/>
        <v>0</v>
      </c>
      <c r="G220" s="127">
        <f t="shared" si="26"/>
        <v>0</v>
      </c>
      <c r="H220" s="127">
        <f t="shared" si="26"/>
        <v>0</v>
      </c>
      <c r="I220" s="127">
        <f t="shared" si="26"/>
        <v>0</v>
      </c>
      <c r="J220" s="127">
        <f t="shared" si="26"/>
        <v>0</v>
      </c>
      <c r="K220" s="127">
        <f t="shared" si="26"/>
        <v>0</v>
      </c>
      <c r="L220" s="127">
        <f t="shared" si="26"/>
        <v>0</v>
      </c>
      <c r="M220" s="127">
        <f t="shared" si="26"/>
        <v>0</v>
      </c>
      <c r="N220" s="127">
        <f t="shared" si="26"/>
        <v>0</v>
      </c>
      <c r="O220" s="127">
        <f>SUM(O219,O208:O214,O207)</f>
        <v>0</v>
      </c>
    </row>
    <row r="221" spans="1:15" s="205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206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>
      <c r="A228" s="61" t="s">
        <v>907</v>
      </c>
      <c r="B228" s="61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>
      <c r="A229" s="168" t="s">
        <v>317</v>
      </c>
      <c r="B229" s="168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>
      <c r="A230" s="168" t="s">
        <v>321</v>
      </c>
      <c r="B230" s="168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>
      <c r="A231" s="168" t="s">
        <v>323</v>
      </c>
      <c r="B231" s="168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1:15">
      <c r="A232" s="168" t="s">
        <v>324</v>
      </c>
      <c r="B232" s="168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1:15">
      <c r="A233" s="168" t="s">
        <v>325</v>
      </c>
      <c r="B233" s="168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>
      <c r="A234" s="168" t="s">
        <v>318</v>
      </c>
      <c r="B234" s="16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6">
        <f>SUM(C234:N234)</f>
        <v>0</v>
      </c>
    </row>
    <row r="235" spans="1:15">
      <c r="A235" s="61" t="s">
        <v>327</v>
      </c>
      <c r="B235" s="61"/>
      <c r="C235" s="116"/>
      <c r="D235" s="116"/>
      <c r="E235" s="116"/>
      <c r="F235" s="116"/>
      <c r="G235" s="116"/>
      <c r="H235" s="117"/>
      <c r="I235" s="117"/>
      <c r="J235" s="117"/>
      <c r="K235" s="116"/>
      <c r="L235" s="116"/>
      <c r="M235" s="116"/>
      <c r="N235" s="116"/>
      <c r="O235" s="116"/>
    </row>
    <row r="236" spans="1:15">
      <c r="A236" s="61" t="s">
        <v>328</v>
      </c>
      <c r="B236" s="61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>
      <c r="A237" s="61" t="s">
        <v>909</v>
      </c>
      <c r="B237" s="61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>
        <f>SUM(C237:N237)</f>
        <v>0</v>
      </c>
    </row>
    <row r="238" spans="1:15">
      <c r="A238" s="61" t="s">
        <v>331</v>
      </c>
      <c r="B238" s="61"/>
      <c r="C238" s="116"/>
      <c r="D238" s="116"/>
      <c r="E238" s="116"/>
      <c r="F238" s="116"/>
      <c r="G238" s="116"/>
      <c r="H238" s="117"/>
      <c r="I238" s="117"/>
      <c r="J238" s="117"/>
      <c r="K238" s="116"/>
      <c r="L238" s="116"/>
      <c r="M238" s="116"/>
      <c r="N238" s="116"/>
      <c r="O238" s="116"/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</row>
    <row r="240" spans="1:15" s="207" customFormat="1">
      <c r="A240" s="53" t="s">
        <v>216</v>
      </c>
      <c r="B240" s="53"/>
      <c r="C240" s="112">
        <f>SUM(C224:C239)</f>
        <v>0</v>
      </c>
      <c r="D240" s="112">
        <f t="shared" ref="D240:N240" si="27">SUM(D224:D239)</f>
        <v>0</v>
      </c>
      <c r="E240" s="112">
        <f t="shared" si="27"/>
        <v>0</v>
      </c>
      <c r="F240" s="112">
        <f t="shared" si="27"/>
        <v>0</v>
      </c>
      <c r="G240" s="112">
        <f t="shared" si="27"/>
        <v>0</v>
      </c>
      <c r="H240" s="112">
        <f t="shared" si="27"/>
        <v>0</v>
      </c>
      <c r="I240" s="112">
        <f t="shared" si="27"/>
        <v>0</v>
      </c>
      <c r="J240" s="112">
        <f t="shared" si="27"/>
        <v>0</v>
      </c>
      <c r="K240" s="112">
        <f t="shared" si="27"/>
        <v>0</v>
      </c>
      <c r="L240" s="112">
        <f t="shared" si="27"/>
        <v>0</v>
      </c>
      <c r="M240" s="112">
        <f t="shared" si="27"/>
        <v>0</v>
      </c>
      <c r="N240" s="112">
        <f t="shared" si="27"/>
        <v>0</v>
      </c>
      <c r="O240" s="112">
        <f>SUM(O224:O239)</f>
        <v>0</v>
      </c>
    </row>
    <row r="241" spans="1:15">
      <c r="A241" s="23" t="s">
        <v>217</v>
      </c>
      <c r="B241" s="23"/>
      <c r="C241" s="116">
        <v>565</v>
      </c>
      <c r="D241" s="116">
        <v>565</v>
      </c>
      <c r="E241" s="116">
        <v>565</v>
      </c>
      <c r="F241" s="116">
        <v>565</v>
      </c>
      <c r="G241" s="116">
        <v>565</v>
      </c>
      <c r="H241" s="116">
        <v>565</v>
      </c>
      <c r="I241" s="116">
        <v>848</v>
      </c>
      <c r="J241" s="116">
        <v>565</v>
      </c>
      <c r="K241" s="116">
        <v>565</v>
      </c>
      <c r="L241" s="116">
        <v>565</v>
      </c>
      <c r="M241" s="116">
        <v>565</v>
      </c>
      <c r="N241" s="116">
        <v>848</v>
      </c>
      <c r="O241" s="116">
        <f>SUM(C241:N241)</f>
        <v>7346</v>
      </c>
    </row>
    <row r="242" spans="1:15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ref="O242:O243" si="28">SUM(C242:N242)</f>
        <v>0</v>
      </c>
    </row>
    <row r="243" spans="1:15">
      <c r="A243" s="23" t="s">
        <v>219</v>
      </c>
      <c r="B243" s="23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6">
        <f t="shared" si="28"/>
        <v>0</v>
      </c>
    </row>
    <row r="244" spans="1:15">
      <c r="A244" s="23" t="s">
        <v>931</v>
      </c>
      <c r="B244" s="23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6">
        <f>SUM(C244:N244)</f>
        <v>0</v>
      </c>
    </row>
    <row r="245" spans="1:15" s="205" customFormat="1">
      <c r="A245" s="27" t="s">
        <v>222</v>
      </c>
      <c r="B245" s="27"/>
      <c r="C245" s="127">
        <f>SUM(C240:C244)</f>
        <v>565</v>
      </c>
      <c r="D245" s="127">
        <f t="shared" ref="D245:N245" si="29">SUM(D240:D244)</f>
        <v>565</v>
      </c>
      <c r="E245" s="127">
        <f t="shared" si="29"/>
        <v>565</v>
      </c>
      <c r="F245" s="127">
        <f t="shared" si="29"/>
        <v>565</v>
      </c>
      <c r="G245" s="127">
        <f t="shared" si="29"/>
        <v>565</v>
      </c>
      <c r="H245" s="127">
        <f t="shared" si="29"/>
        <v>565</v>
      </c>
      <c r="I245" s="127">
        <f t="shared" si="29"/>
        <v>848</v>
      </c>
      <c r="J245" s="127">
        <f t="shared" si="29"/>
        <v>565</v>
      </c>
      <c r="K245" s="127">
        <f t="shared" si="29"/>
        <v>565</v>
      </c>
      <c r="L245" s="127">
        <f t="shared" si="29"/>
        <v>565</v>
      </c>
      <c r="M245" s="127">
        <f t="shared" si="29"/>
        <v>565</v>
      </c>
      <c r="N245" s="127">
        <f t="shared" si="29"/>
        <v>848</v>
      </c>
      <c r="O245" s="127">
        <f>SUM(O240:O244)</f>
        <v>7346</v>
      </c>
    </row>
    <row r="246" spans="1:15" s="205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5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5">
      <c r="A248" s="40" t="s">
        <v>224</v>
      </c>
      <c r="B248" s="76"/>
      <c r="C248" s="116">
        <v>300</v>
      </c>
      <c r="D248" s="116">
        <v>300</v>
      </c>
      <c r="E248" s="116">
        <v>300</v>
      </c>
      <c r="F248" s="116">
        <v>300</v>
      </c>
      <c r="G248" s="116">
        <v>300</v>
      </c>
      <c r="H248" s="116">
        <v>300</v>
      </c>
      <c r="I248" s="116">
        <v>300</v>
      </c>
      <c r="J248" s="116">
        <v>300</v>
      </c>
      <c r="K248" s="116">
        <v>300</v>
      </c>
      <c r="L248" s="116">
        <v>300</v>
      </c>
      <c r="M248" s="116">
        <v>300</v>
      </c>
      <c r="N248" s="116">
        <v>300</v>
      </c>
      <c r="O248" s="117">
        <f>SUM(C248:N248)</f>
        <v>3600</v>
      </c>
    </row>
    <row r="249" spans="1:15" hidden="1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5" s="205" customFormat="1">
      <c r="A250" s="27" t="s">
        <v>226</v>
      </c>
      <c r="B250" s="27"/>
      <c r="C250" s="127">
        <f>SUM(C248:C249)</f>
        <v>300</v>
      </c>
      <c r="D250" s="127">
        <f t="shared" ref="D250:O250" si="30">SUM(D248:D249)</f>
        <v>300</v>
      </c>
      <c r="E250" s="127">
        <f t="shared" si="30"/>
        <v>300</v>
      </c>
      <c r="F250" s="127">
        <f t="shared" si="30"/>
        <v>300</v>
      </c>
      <c r="G250" s="127">
        <f t="shared" si="30"/>
        <v>300</v>
      </c>
      <c r="H250" s="127">
        <f t="shared" si="30"/>
        <v>300</v>
      </c>
      <c r="I250" s="127">
        <f t="shared" si="30"/>
        <v>300</v>
      </c>
      <c r="J250" s="127">
        <f t="shared" si="30"/>
        <v>300</v>
      </c>
      <c r="K250" s="127">
        <f t="shared" si="30"/>
        <v>300</v>
      </c>
      <c r="L250" s="127">
        <f t="shared" si="30"/>
        <v>300</v>
      </c>
      <c r="M250" s="127">
        <f t="shared" si="30"/>
        <v>300</v>
      </c>
      <c r="N250" s="127">
        <f t="shared" si="30"/>
        <v>300</v>
      </c>
      <c r="O250" s="127">
        <f t="shared" si="30"/>
        <v>3600</v>
      </c>
    </row>
    <row r="251" spans="1:15" s="205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5">
      <c r="A253" s="23" t="s">
        <v>228</v>
      </c>
      <c r="B253" s="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1:15" ht="15" hidden="1" customHeight="1">
      <c r="A254" s="23" t="s">
        <v>229</v>
      </c>
      <c r="B254" s="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>
      <c r="A255" s="23" t="s">
        <v>230</v>
      </c>
      <c r="B255" s="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>
      <c r="A256" s="23" t="s">
        <v>231</v>
      </c>
      <c r="B256" s="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</row>
    <row r="257" spans="1:15" s="205" customFormat="1">
      <c r="A257" s="27" t="s">
        <v>236</v>
      </c>
      <c r="B257" s="27"/>
      <c r="C257" s="127">
        <f>SUM(C253:C256)</f>
        <v>0</v>
      </c>
      <c r="D257" s="127">
        <f t="shared" ref="D257:O257" si="31">SUM(D253:D256)</f>
        <v>0</v>
      </c>
      <c r="E257" s="127">
        <f t="shared" si="31"/>
        <v>0</v>
      </c>
      <c r="F257" s="127">
        <f t="shared" si="31"/>
        <v>0</v>
      </c>
      <c r="G257" s="127">
        <f t="shared" si="31"/>
        <v>0</v>
      </c>
      <c r="H257" s="127">
        <f t="shared" si="31"/>
        <v>0</v>
      </c>
      <c r="I257" s="127">
        <f t="shared" si="31"/>
        <v>0</v>
      </c>
      <c r="J257" s="127">
        <f t="shared" si="31"/>
        <v>0</v>
      </c>
      <c r="K257" s="127">
        <f t="shared" si="31"/>
        <v>0</v>
      </c>
      <c r="L257" s="127">
        <f t="shared" si="31"/>
        <v>0</v>
      </c>
      <c r="M257" s="127">
        <f t="shared" si="31"/>
        <v>0</v>
      </c>
      <c r="N257" s="127">
        <f t="shared" si="31"/>
        <v>0</v>
      </c>
      <c r="O257" s="127">
        <f t="shared" si="31"/>
        <v>0</v>
      </c>
    </row>
    <row r="258" spans="1:15" hidden="1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hidden="1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hidden="1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205" customFormat="1" ht="18.75">
      <c r="A261" s="55" t="s">
        <v>237</v>
      </c>
      <c r="B261" s="55"/>
      <c r="C261" s="149">
        <f t="shared" ref="C261:O261" si="32">SUM(C258:C260,C257,C250,C245,C220,C198,C190,C167,C119,C111)</f>
        <v>973.33</v>
      </c>
      <c r="D261" s="149">
        <f t="shared" si="32"/>
        <v>973.33</v>
      </c>
      <c r="E261" s="149">
        <f t="shared" si="32"/>
        <v>973.33</v>
      </c>
      <c r="F261" s="149">
        <f t="shared" si="32"/>
        <v>973.33</v>
      </c>
      <c r="G261" s="149">
        <f t="shared" si="32"/>
        <v>973.33</v>
      </c>
      <c r="H261" s="149">
        <f t="shared" si="32"/>
        <v>973.33</v>
      </c>
      <c r="I261" s="149">
        <f t="shared" si="32"/>
        <v>1256.33</v>
      </c>
      <c r="J261" s="149">
        <f t="shared" si="32"/>
        <v>973.33</v>
      </c>
      <c r="K261" s="149">
        <f t="shared" si="32"/>
        <v>973.33</v>
      </c>
      <c r="L261" s="149">
        <f t="shared" si="32"/>
        <v>973.33</v>
      </c>
      <c r="M261" s="149">
        <f t="shared" si="32"/>
        <v>973.33</v>
      </c>
      <c r="N261" s="149">
        <f t="shared" si="32"/>
        <v>1256.33</v>
      </c>
      <c r="O261" s="149">
        <f t="shared" si="32"/>
        <v>12245.96</v>
      </c>
    </row>
    <row r="262" spans="1:15"/>
    <row r="263" spans="1:15"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73" t="s">
        <v>959</v>
      </c>
      <c r="O263" s="150">
        <f>O103-O261</f>
        <v>-12245.96</v>
      </c>
    </row>
    <row r="264" spans="1:15">
      <c r="N264" s="170"/>
    </row>
    <row r="265" spans="1:15"/>
    <row r="266" spans="1:15"/>
    <row r="267" spans="1:15"/>
    <row r="268" spans="1:15"/>
    <row r="269" spans="1:15"/>
    <row r="270" spans="1:15"/>
    <row r="271" spans="1:15"/>
  </sheetData>
  <mergeCells count="14">
    <mergeCell ref="N188:N189"/>
    <mergeCell ref="O188:O189"/>
    <mergeCell ref="H188:H189"/>
    <mergeCell ref="I188:I189"/>
    <mergeCell ref="J188:J189"/>
    <mergeCell ref="K188:K189"/>
    <mergeCell ref="L188:L189"/>
    <mergeCell ref="M188:M189"/>
    <mergeCell ref="G188:G189"/>
    <mergeCell ref="B188:B189"/>
    <mergeCell ref="C188:C189"/>
    <mergeCell ref="D188:D189"/>
    <mergeCell ref="E188:E189"/>
    <mergeCell ref="F188:F189"/>
  </mergeCells>
  <pageMargins left="0.7" right="0.7" top="0.75" bottom="0.75" header="0.3" footer="0.3"/>
  <pageSetup paperSize="5" scale="68" fitToHeight="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271"/>
  <sheetViews>
    <sheetView zoomScale="75" zoomScaleNormal="150" zoomScalePageLayoutView="150" workbookViewId="0">
      <pane ySplit="4" topLeftCell="A125" activePane="bottomLeft" state="frozen"/>
      <selection pane="bottomLeft" activeCell="C125" sqref="C125"/>
    </sheetView>
  </sheetViews>
  <sheetFormatPr defaultColWidth="0" defaultRowHeight="15" customHeight="1" zeroHeight="1"/>
  <cols>
    <col min="1" max="1" width="58.42578125" style="14" bestFit="1" customWidth="1"/>
    <col min="2" max="2" width="26.85546875" style="14" customWidth="1"/>
    <col min="3" max="3" width="11.7109375" style="144" bestFit="1" customWidth="1"/>
    <col min="4" max="5" width="11.42578125" style="144" bestFit="1" customWidth="1"/>
    <col min="6" max="6" width="11.7109375" style="144" bestFit="1" customWidth="1"/>
    <col min="7" max="8" width="11.42578125" style="144" bestFit="1" customWidth="1"/>
    <col min="9" max="10" width="10.42578125" style="144" bestFit="1" customWidth="1"/>
    <col min="11" max="14" width="11.42578125" style="144" bestFit="1" customWidth="1"/>
    <col min="15" max="15" width="13" style="144" bestFit="1" customWidth="1"/>
    <col min="16" max="21" width="0" style="144" hidden="1" customWidth="1"/>
    <col min="22" max="16384" width="8.85546875" style="144" hidden="1"/>
  </cols>
  <sheetData>
    <row r="1" spans="1:15">
      <c r="A1" s="11" t="s">
        <v>0</v>
      </c>
      <c r="B1" s="11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>
      <c r="A2" s="11" t="s">
        <v>1</v>
      </c>
      <c r="B2" s="11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>
      <c r="A3" s="11" t="s">
        <v>915</v>
      </c>
      <c r="B3" s="11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02" customFormat="1">
      <c r="A4" s="15"/>
      <c r="B4" s="16" t="s">
        <v>895</v>
      </c>
      <c r="C4" s="176" t="s">
        <v>945</v>
      </c>
      <c r="D4" s="176" t="s">
        <v>946</v>
      </c>
      <c r="E4" s="176" t="s">
        <v>947</v>
      </c>
      <c r="F4" s="176" t="s">
        <v>948</v>
      </c>
      <c r="G4" s="176" t="s">
        <v>949</v>
      </c>
      <c r="H4" s="176" t="s">
        <v>950</v>
      </c>
      <c r="I4" s="176" t="s">
        <v>951</v>
      </c>
      <c r="J4" s="176" t="s">
        <v>952</v>
      </c>
      <c r="K4" s="176" t="s">
        <v>953</v>
      </c>
      <c r="L4" s="176" t="s">
        <v>954</v>
      </c>
      <c r="M4" s="176" t="s">
        <v>955</v>
      </c>
      <c r="N4" s="176" t="s">
        <v>956</v>
      </c>
      <c r="O4" s="176" t="s">
        <v>916</v>
      </c>
    </row>
    <row r="5" spans="1:15" s="203" customFormat="1" ht="18.75">
      <c r="A5" s="56" t="s">
        <v>4</v>
      </c>
      <c r="B5" s="56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22" t="s">
        <v>6</v>
      </c>
      <c r="B7" s="2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idden="1">
      <c r="A8" s="22" t="s">
        <v>7</v>
      </c>
      <c r="B8" s="22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>
      <c r="A9" s="22" t="s">
        <v>8</v>
      </c>
      <c r="B9" s="2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idden="1">
      <c r="A10" s="23" t="s">
        <v>9</v>
      </c>
      <c r="B10" s="2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>
      <c r="A11" s="250" t="s">
        <v>897</v>
      </c>
      <c r="B11" s="250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s="204" customFormat="1">
      <c r="A12" s="22" t="s">
        <v>274</v>
      </c>
      <c r="B12" s="2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s="205" customFormat="1">
      <c r="A13" s="27" t="s">
        <v>13</v>
      </c>
      <c r="B13" s="27"/>
      <c r="C13" s="127">
        <f>SUM(C7:C11)</f>
        <v>0</v>
      </c>
      <c r="D13" s="127">
        <f t="shared" ref="D13:N13" si="0">SUM(D7:D11)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1" t="s">
        <v>276</v>
      </c>
      <c r="B16" s="22"/>
      <c r="C16" s="116">
        <v>1000</v>
      </c>
      <c r="D16" s="116">
        <v>1000</v>
      </c>
      <c r="E16" s="116">
        <v>1000</v>
      </c>
      <c r="F16" s="116">
        <v>1000</v>
      </c>
      <c r="G16" s="116">
        <v>1000</v>
      </c>
      <c r="H16" s="116">
        <v>1000</v>
      </c>
      <c r="I16" s="116">
        <v>1000</v>
      </c>
      <c r="J16" s="116">
        <v>1000</v>
      </c>
      <c r="K16" s="116">
        <v>1000</v>
      </c>
      <c r="L16" s="116">
        <v>1000</v>
      </c>
      <c r="M16" s="116">
        <v>1000</v>
      </c>
      <c r="N16" s="116">
        <v>1000</v>
      </c>
      <c r="O16" s="116">
        <f>SUM(C16:N16)</f>
        <v>12000</v>
      </c>
    </row>
    <row r="17" spans="1:15">
      <c r="A17" s="264" t="s">
        <v>957</v>
      </c>
      <c r="B17" s="29"/>
      <c r="C17" s="116">
        <v>1000</v>
      </c>
      <c r="D17" s="116">
        <v>1000</v>
      </c>
      <c r="E17" s="116">
        <v>1000</v>
      </c>
      <c r="F17" s="116">
        <v>1000</v>
      </c>
      <c r="G17" s="116">
        <v>1000</v>
      </c>
      <c r="H17" s="116">
        <v>1000</v>
      </c>
      <c r="I17" s="116">
        <v>1000</v>
      </c>
      <c r="J17" s="116">
        <v>1000</v>
      </c>
      <c r="K17" s="116">
        <v>1000</v>
      </c>
      <c r="L17" s="116">
        <v>1000</v>
      </c>
      <c r="M17" s="116">
        <v>1000</v>
      </c>
      <c r="N17" s="116">
        <v>1000</v>
      </c>
      <c r="O17" s="116">
        <f>SUM(C17:N17)</f>
        <v>12000</v>
      </c>
    </row>
    <row r="18" spans="1:15">
      <c r="A18" s="21" t="s">
        <v>958</v>
      </c>
      <c r="B18" s="22"/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f>SUM(C18:N18)</f>
        <v>0</v>
      </c>
    </row>
    <row r="19" spans="1:15">
      <c r="A19" s="21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1" t="s">
        <v>282</v>
      </c>
      <c r="B20" s="22"/>
      <c r="C20" s="116">
        <v>2000</v>
      </c>
      <c r="D20" s="116">
        <v>2000</v>
      </c>
      <c r="E20" s="116">
        <v>2000</v>
      </c>
      <c r="F20" s="116">
        <v>2000</v>
      </c>
      <c r="G20" s="116">
        <v>2000</v>
      </c>
      <c r="H20" s="116">
        <v>2000</v>
      </c>
      <c r="I20" s="116">
        <v>2000</v>
      </c>
      <c r="J20" s="116">
        <v>2000</v>
      </c>
      <c r="K20" s="116">
        <v>2000</v>
      </c>
      <c r="L20" s="116">
        <v>2000</v>
      </c>
      <c r="M20" s="116">
        <v>2000</v>
      </c>
      <c r="N20" s="116">
        <v>2000</v>
      </c>
      <c r="O20" s="116">
        <f>SUM(C20:N20)</f>
        <v>24000</v>
      </c>
    </row>
    <row r="21" spans="1:15" hidden="1">
      <c r="A21" s="32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idden="1">
      <c r="A22" s="32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idden="1">
      <c r="A23" s="32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1" t="s">
        <v>286</v>
      </c>
      <c r="B24" s="22"/>
      <c r="C24" s="116">
        <v>500</v>
      </c>
      <c r="D24" s="116">
        <v>500</v>
      </c>
      <c r="E24" s="116">
        <v>500</v>
      </c>
      <c r="F24" s="116">
        <v>500</v>
      </c>
      <c r="G24" s="116">
        <v>500</v>
      </c>
      <c r="H24" s="116">
        <v>500</v>
      </c>
      <c r="I24" s="116">
        <v>1000</v>
      </c>
      <c r="J24" s="116">
        <v>1000</v>
      </c>
      <c r="K24" s="116">
        <v>1000</v>
      </c>
      <c r="L24" s="116">
        <v>1000</v>
      </c>
      <c r="M24" s="116">
        <v>1000</v>
      </c>
      <c r="N24" s="116">
        <v>1000</v>
      </c>
      <c r="O24" s="116">
        <f>SUM(C24:N24)</f>
        <v>9000</v>
      </c>
    </row>
    <row r="25" spans="1:15" s="205" customFormat="1">
      <c r="A25" s="27" t="s">
        <v>22</v>
      </c>
      <c r="B25" s="27"/>
      <c r="C25" s="127">
        <f>SUM(C16:C24)</f>
        <v>4500</v>
      </c>
      <c r="D25" s="127">
        <f t="shared" ref="D25:O25" si="1">SUM(D16:D24)</f>
        <v>4500</v>
      </c>
      <c r="E25" s="127">
        <f t="shared" si="1"/>
        <v>4500</v>
      </c>
      <c r="F25" s="127">
        <f t="shared" si="1"/>
        <v>4500</v>
      </c>
      <c r="G25" s="127">
        <f t="shared" si="1"/>
        <v>4500</v>
      </c>
      <c r="H25" s="127">
        <f t="shared" si="1"/>
        <v>4500</v>
      </c>
      <c r="I25" s="127">
        <f t="shared" si="1"/>
        <v>5000</v>
      </c>
      <c r="J25" s="127">
        <f t="shared" si="1"/>
        <v>5000</v>
      </c>
      <c r="K25" s="127">
        <f t="shared" si="1"/>
        <v>5000</v>
      </c>
      <c r="L25" s="127">
        <f t="shared" si="1"/>
        <v>5000</v>
      </c>
      <c r="M25" s="127">
        <f t="shared" si="1"/>
        <v>5000</v>
      </c>
      <c r="N25" s="127">
        <f t="shared" si="1"/>
        <v>5000</v>
      </c>
      <c r="O25" s="127">
        <f t="shared" si="1"/>
        <v>57000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206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206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207" customFormat="1">
      <c r="A36" s="54" t="s">
        <v>31</v>
      </c>
      <c r="B36" s="54"/>
      <c r="C36" s="112">
        <f>SUM(C32:C35)</f>
        <v>0</v>
      </c>
      <c r="D36" s="112">
        <f t="shared" ref="D36:O36" si="2">SUM(D32:D35)</f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112">
        <f t="shared" si="2"/>
        <v>0</v>
      </c>
      <c r="I36" s="112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12">
        <f t="shared" si="2"/>
        <v>0</v>
      </c>
      <c r="O36" s="112">
        <f t="shared" si="2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207" customFormat="1">
      <c r="A39" s="46" t="s">
        <v>34</v>
      </c>
      <c r="B39" s="46"/>
      <c r="C39" s="112">
        <f>SUM(C37,C36)</f>
        <v>0</v>
      </c>
      <c r="D39" s="112">
        <f t="shared" ref="D39:N39" si="3">SUM(D37,D36)</f>
        <v>0</v>
      </c>
      <c r="E39" s="112">
        <f t="shared" si="3"/>
        <v>0</v>
      </c>
      <c r="F39" s="112">
        <f t="shared" si="3"/>
        <v>0</v>
      </c>
      <c r="G39" s="112">
        <f t="shared" si="3"/>
        <v>0</v>
      </c>
      <c r="H39" s="112">
        <f t="shared" si="3"/>
        <v>0</v>
      </c>
      <c r="I39" s="112">
        <f t="shared" si="3"/>
        <v>0</v>
      </c>
      <c r="J39" s="112">
        <f t="shared" si="3"/>
        <v>0</v>
      </c>
      <c r="K39" s="112">
        <f t="shared" si="3"/>
        <v>0</v>
      </c>
      <c r="L39" s="112">
        <f t="shared" si="3"/>
        <v>0</v>
      </c>
      <c r="M39" s="112">
        <f t="shared" si="3"/>
        <v>0</v>
      </c>
      <c r="N39" s="112">
        <f t="shared" si="3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4">SUM(D28:D29,D39,D40:D41)</f>
        <v>0</v>
      </c>
      <c r="E42" s="127">
        <f t="shared" si="4"/>
        <v>0</v>
      </c>
      <c r="F42" s="127">
        <f t="shared" si="4"/>
        <v>0</v>
      </c>
      <c r="G42" s="127">
        <f t="shared" si="4"/>
        <v>0</v>
      </c>
      <c r="H42" s="127">
        <f t="shared" si="4"/>
        <v>0</v>
      </c>
      <c r="I42" s="127">
        <f t="shared" si="4"/>
        <v>0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127">
        <f t="shared" si="4"/>
        <v>0</v>
      </c>
      <c r="N42" s="127">
        <f t="shared" si="4"/>
        <v>0</v>
      </c>
      <c r="O42" s="127">
        <f t="shared" si="4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/>
      <c r="D47" s="116"/>
      <c r="F47" s="116"/>
      <c r="G47" s="116"/>
      <c r="I47" s="116"/>
      <c r="J47" s="116"/>
      <c r="K47" s="145"/>
      <c r="L47" s="116"/>
      <c r="M47" s="116"/>
      <c r="N47" s="116"/>
      <c r="O47" s="116"/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205" customFormat="1">
      <c r="A49" s="27" t="s">
        <v>43</v>
      </c>
      <c r="B49" s="27"/>
      <c r="C49" s="127">
        <f t="shared" ref="C49:O49" si="5">SUM(C45:C48)</f>
        <v>0</v>
      </c>
      <c r="D49" s="127">
        <f t="shared" si="5"/>
        <v>0</v>
      </c>
      <c r="E49" s="127">
        <f t="shared" si="5"/>
        <v>0</v>
      </c>
      <c r="F49" s="127">
        <f t="shared" si="5"/>
        <v>0</v>
      </c>
      <c r="G49" s="127">
        <f t="shared" si="5"/>
        <v>0</v>
      </c>
      <c r="H49" s="127">
        <f t="shared" si="5"/>
        <v>0</v>
      </c>
      <c r="I49" s="127">
        <f t="shared" si="5"/>
        <v>0</v>
      </c>
      <c r="J49" s="127">
        <f t="shared" si="5"/>
        <v>0</v>
      </c>
      <c r="K49" s="127">
        <f t="shared" si="5"/>
        <v>0</v>
      </c>
      <c r="L49" s="127">
        <f t="shared" si="5"/>
        <v>0</v>
      </c>
      <c r="M49" s="127">
        <f t="shared" si="5"/>
        <v>0</v>
      </c>
      <c r="N49" s="127">
        <f t="shared" si="5"/>
        <v>0</v>
      </c>
      <c r="O49" s="127">
        <f t="shared" si="5"/>
        <v>0</v>
      </c>
    </row>
    <row r="50" spans="1:15" ht="8.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205" customFormat="1">
      <c r="A54" s="27" t="s">
        <v>47</v>
      </c>
      <c r="B54" s="27"/>
      <c r="C54" s="127">
        <f>SUM(C52:C53)</f>
        <v>0</v>
      </c>
      <c r="D54" s="127">
        <f t="shared" ref="D54:O54" si="6">SUM(D52:D53)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127">
        <f t="shared" si="6"/>
        <v>0</v>
      </c>
      <c r="I54" s="127">
        <f t="shared" si="6"/>
        <v>0</v>
      </c>
      <c r="J54" s="127">
        <f t="shared" si="6"/>
        <v>0</v>
      </c>
      <c r="K54" s="127">
        <f t="shared" si="6"/>
        <v>0</v>
      </c>
      <c r="L54" s="127">
        <f t="shared" si="6"/>
        <v>0</v>
      </c>
      <c r="M54" s="127">
        <f t="shared" si="6"/>
        <v>0</v>
      </c>
      <c r="N54" s="127">
        <f t="shared" si="6"/>
        <v>0</v>
      </c>
      <c r="O54" s="127">
        <f t="shared" si="6"/>
        <v>0</v>
      </c>
    </row>
    <row r="55" spans="1:15" ht="8.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205" customFormat="1">
      <c r="A62" s="27" t="s">
        <v>54</v>
      </c>
      <c r="B62" s="27"/>
      <c r="C62" s="127">
        <f>SUM(C57:C61)</f>
        <v>0</v>
      </c>
      <c r="D62" s="127">
        <f t="shared" ref="D62:O62" si="7">SUM(D57:D61)</f>
        <v>0</v>
      </c>
      <c r="E62" s="127">
        <f t="shared" si="7"/>
        <v>0</v>
      </c>
      <c r="F62" s="127">
        <f t="shared" si="7"/>
        <v>0</v>
      </c>
      <c r="G62" s="127">
        <f t="shared" si="7"/>
        <v>0</v>
      </c>
      <c r="H62" s="127">
        <f t="shared" si="7"/>
        <v>0</v>
      </c>
      <c r="I62" s="127">
        <f t="shared" si="7"/>
        <v>0</v>
      </c>
      <c r="J62" s="127">
        <f t="shared" si="7"/>
        <v>0</v>
      </c>
      <c r="K62" s="127">
        <f t="shared" si="7"/>
        <v>0</v>
      </c>
      <c r="L62" s="127">
        <f t="shared" si="7"/>
        <v>0</v>
      </c>
      <c r="M62" s="127">
        <f t="shared" si="7"/>
        <v>0</v>
      </c>
      <c r="N62" s="127">
        <f t="shared" si="7"/>
        <v>0</v>
      </c>
      <c r="O62" s="127">
        <f t="shared" si="7"/>
        <v>0</v>
      </c>
    </row>
    <row r="63" spans="1:15" ht="8.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>
      <c r="A68" s="27" t="s">
        <v>59</v>
      </c>
      <c r="B68" s="27"/>
      <c r="C68" s="127">
        <f>SUM(C65:C67)</f>
        <v>0</v>
      </c>
      <c r="D68" s="127">
        <f t="shared" ref="D68:O68" si="8">SUM(D65:D67)</f>
        <v>0</v>
      </c>
      <c r="E68" s="127">
        <f t="shared" si="8"/>
        <v>0</v>
      </c>
      <c r="F68" s="127">
        <f t="shared" si="8"/>
        <v>0</v>
      </c>
      <c r="G68" s="127">
        <f t="shared" si="8"/>
        <v>0</v>
      </c>
      <c r="H68" s="127">
        <f t="shared" si="8"/>
        <v>0</v>
      </c>
      <c r="I68" s="127">
        <f t="shared" si="8"/>
        <v>0</v>
      </c>
      <c r="J68" s="127">
        <f t="shared" si="8"/>
        <v>0</v>
      </c>
      <c r="K68" s="127">
        <f t="shared" si="8"/>
        <v>0</v>
      </c>
      <c r="L68" s="127">
        <f t="shared" si="8"/>
        <v>0</v>
      </c>
      <c r="M68" s="127">
        <f t="shared" si="8"/>
        <v>0</v>
      </c>
      <c r="N68" s="127">
        <f t="shared" si="8"/>
        <v>0</v>
      </c>
      <c r="O68" s="127">
        <f t="shared" si="8"/>
        <v>0</v>
      </c>
    </row>
    <row r="69" spans="1:15" ht="8.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205" customFormat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>
      <c r="A74" s="23" t="s">
        <v>64</v>
      </c>
      <c r="B74" s="23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16">
        <f>SUM(C74:N74)</f>
        <v>0</v>
      </c>
    </row>
    <row r="75" spans="1:15" s="205" customFormat="1">
      <c r="A75" s="27" t="s">
        <v>65</v>
      </c>
      <c r="B75" s="27"/>
      <c r="C75" s="127">
        <f t="shared" ref="C75:O75" si="9">SUM(C71:C74)</f>
        <v>0</v>
      </c>
      <c r="D75" s="127">
        <f t="shared" si="9"/>
        <v>0</v>
      </c>
      <c r="E75" s="127">
        <f t="shared" si="9"/>
        <v>0</v>
      </c>
      <c r="F75" s="127">
        <f t="shared" si="9"/>
        <v>0</v>
      </c>
      <c r="G75" s="127">
        <f t="shared" si="9"/>
        <v>0</v>
      </c>
      <c r="H75" s="127">
        <f t="shared" si="9"/>
        <v>0</v>
      </c>
      <c r="I75" s="127">
        <f t="shared" si="9"/>
        <v>0</v>
      </c>
      <c r="J75" s="127">
        <f t="shared" si="9"/>
        <v>0</v>
      </c>
      <c r="K75" s="127">
        <f t="shared" si="9"/>
        <v>0</v>
      </c>
      <c r="L75" s="127">
        <f t="shared" si="9"/>
        <v>0</v>
      </c>
      <c r="M75" s="127">
        <f t="shared" si="9"/>
        <v>0</v>
      </c>
      <c r="N75" s="127">
        <f t="shared" si="9"/>
        <v>0</v>
      </c>
      <c r="O75" s="127">
        <f t="shared" si="9"/>
        <v>0</v>
      </c>
    </row>
    <row r="76" spans="1:15" ht="8.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205" customFormat="1">
      <c r="A84" s="27" t="s">
        <v>73</v>
      </c>
      <c r="B84" s="27"/>
      <c r="C84" s="127">
        <f>SUM(C78:C83)</f>
        <v>0</v>
      </c>
      <c r="D84" s="127">
        <f t="shared" ref="D84:O84" si="10">SUM(D78:D83)</f>
        <v>0</v>
      </c>
      <c r="E84" s="127">
        <f t="shared" si="10"/>
        <v>0</v>
      </c>
      <c r="F84" s="127">
        <f t="shared" si="10"/>
        <v>0</v>
      </c>
      <c r="G84" s="127">
        <f t="shared" si="10"/>
        <v>0</v>
      </c>
      <c r="H84" s="127">
        <f t="shared" si="10"/>
        <v>0</v>
      </c>
      <c r="I84" s="127">
        <f t="shared" si="10"/>
        <v>0</v>
      </c>
      <c r="J84" s="127">
        <f t="shared" si="10"/>
        <v>0</v>
      </c>
      <c r="K84" s="127">
        <f t="shared" si="10"/>
        <v>0</v>
      </c>
      <c r="L84" s="127">
        <f t="shared" si="10"/>
        <v>0</v>
      </c>
      <c r="M84" s="127">
        <f t="shared" si="10"/>
        <v>0</v>
      </c>
      <c r="N84" s="127">
        <f t="shared" si="10"/>
        <v>0</v>
      </c>
      <c r="O84" s="127">
        <f t="shared" si="10"/>
        <v>0</v>
      </c>
    </row>
    <row r="85" spans="1:15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205" customFormat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205" customFormat="1">
      <c r="A89" s="27" t="s">
        <v>78</v>
      </c>
      <c r="B89" s="27"/>
      <c r="C89" s="127">
        <f>SUM(C87:C88)</f>
        <v>0</v>
      </c>
      <c r="D89" s="127">
        <f t="shared" ref="D89:O89" si="11">SUM(D87:D88)</f>
        <v>0</v>
      </c>
      <c r="E89" s="127">
        <f t="shared" si="11"/>
        <v>0</v>
      </c>
      <c r="F89" s="127">
        <f t="shared" si="11"/>
        <v>0</v>
      </c>
      <c r="G89" s="127">
        <f t="shared" si="11"/>
        <v>0</v>
      </c>
      <c r="H89" s="127">
        <f t="shared" si="11"/>
        <v>0</v>
      </c>
      <c r="I89" s="127">
        <f t="shared" si="11"/>
        <v>0</v>
      </c>
      <c r="J89" s="127">
        <f t="shared" si="11"/>
        <v>0</v>
      </c>
      <c r="K89" s="127">
        <f t="shared" si="11"/>
        <v>0</v>
      </c>
      <c r="L89" s="127">
        <f t="shared" si="11"/>
        <v>0</v>
      </c>
      <c r="M89" s="127">
        <f t="shared" si="11"/>
        <v>0</v>
      </c>
      <c r="N89" s="127">
        <f t="shared" si="11"/>
        <v>0</v>
      </c>
      <c r="O89" s="127">
        <f t="shared" si="11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270" t="s">
        <v>297</v>
      </c>
      <c r="B95" s="62"/>
      <c r="C95" s="116">
        <v>0</v>
      </c>
      <c r="D95" s="116">
        <v>5000</v>
      </c>
      <c r="E95" s="116">
        <f t="shared" ref="E95:L95" si="12">60000/12</f>
        <v>5000</v>
      </c>
      <c r="F95" s="116">
        <v>5000</v>
      </c>
      <c r="G95" s="116">
        <v>5000</v>
      </c>
      <c r="H95" s="116">
        <v>0</v>
      </c>
      <c r="I95" s="116">
        <v>0</v>
      </c>
      <c r="J95" s="116">
        <v>0</v>
      </c>
      <c r="K95" s="116">
        <f t="shared" si="12"/>
        <v>5000</v>
      </c>
      <c r="L95" s="116">
        <f t="shared" si="12"/>
        <v>5000</v>
      </c>
      <c r="M95" s="116">
        <v>5000</v>
      </c>
      <c r="N95" s="116">
        <v>0</v>
      </c>
      <c r="O95" s="116">
        <f>SUM(C95:N95)</f>
        <v>35000</v>
      </c>
    </row>
    <row r="96" spans="1:15">
      <c r="A96" s="270" t="s">
        <v>82</v>
      </c>
      <c r="B96" s="62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270" t="s">
        <v>298</v>
      </c>
      <c r="B97" s="62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270" t="s">
        <v>299</v>
      </c>
      <c r="B98" s="62"/>
      <c r="C98" s="116">
        <v>0</v>
      </c>
      <c r="D98" s="116">
        <v>0</v>
      </c>
      <c r="E98" s="116">
        <v>0</v>
      </c>
      <c r="F98" s="116">
        <v>25000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f>SUM(C98:N98)</f>
        <v>25000</v>
      </c>
    </row>
    <row r="99" spans="1:15">
      <c r="A99" s="270" t="s">
        <v>300</v>
      </c>
      <c r="B99" s="62"/>
      <c r="C99" s="116">
        <v>0</v>
      </c>
      <c r="D99" s="116">
        <v>0</v>
      </c>
      <c r="E99" s="116">
        <v>0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60000</v>
      </c>
      <c r="O99" s="116">
        <f>SUM(C99:N99)</f>
        <v>60000</v>
      </c>
    </row>
    <row r="100" spans="1:15">
      <c r="A100" s="270" t="s">
        <v>302</v>
      </c>
      <c r="B100" s="62"/>
      <c r="C100" s="116">
        <v>0</v>
      </c>
      <c r="D100" s="116">
        <v>0</v>
      </c>
      <c r="E100" s="116">
        <v>0</v>
      </c>
      <c r="F100" s="116">
        <v>0</v>
      </c>
      <c r="G100" s="116">
        <v>10000</v>
      </c>
      <c r="H100" s="116">
        <v>0</v>
      </c>
      <c r="I100" s="116">
        <v>0</v>
      </c>
      <c r="J100" s="116">
        <v>0</v>
      </c>
      <c r="K100" s="116">
        <v>0</v>
      </c>
      <c r="L100" s="116">
        <v>20000</v>
      </c>
      <c r="M100" s="116">
        <v>10000</v>
      </c>
      <c r="N100" s="116">
        <v>0</v>
      </c>
      <c r="O100" s="116">
        <f>SUM(C100:N100)</f>
        <v>40000</v>
      </c>
    </row>
    <row r="101" spans="1:15" s="205" customFormat="1">
      <c r="A101" s="27" t="s">
        <v>85</v>
      </c>
      <c r="B101" s="27"/>
      <c r="C101" s="127">
        <f t="shared" ref="C101:O101" si="13">SUM(C92:C100)</f>
        <v>0</v>
      </c>
      <c r="D101" s="127">
        <f t="shared" si="13"/>
        <v>5000</v>
      </c>
      <c r="E101" s="127">
        <f t="shared" si="13"/>
        <v>5000</v>
      </c>
      <c r="F101" s="127">
        <f t="shared" si="13"/>
        <v>30000</v>
      </c>
      <c r="G101" s="127">
        <f t="shared" si="13"/>
        <v>15000</v>
      </c>
      <c r="H101" s="127">
        <f t="shared" si="13"/>
        <v>0</v>
      </c>
      <c r="I101" s="127">
        <f t="shared" si="13"/>
        <v>0</v>
      </c>
      <c r="J101" s="127">
        <f t="shared" si="13"/>
        <v>0</v>
      </c>
      <c r="K101" s="127">
        <f t="shared" si="13"/>
        <v>5000</v>
      </c>
      <c r="L101" s="127">
        <f t="shared" si="13"/>
        <v>25000</v>
      </c>
      <c r="M101" s="127">
        <f t="shared" si="13"/>
        <v>15000</v>
      </c>
      <c r="N101" s="127">
        <f t="shared" si="13"/>
        <v>60000</v>
      </c>
      <c r="O101" s="127">
        <f t="shared" si="13"/>
        <v>160000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208" customFormat="1" ht="18.75">
      <c r="A103" s="56" t="s">
        <v>87</v>
      </c>
      <c r="B103" s="56"/>
      <c r="C103" s="146">
        <f t="shared" ref="C103:N103" si="14">SUM(C102,C101,C89,C85,C84,C75,C68,C62,C54,C49,C42,C25,C13)</f>
        <v>4500</v>
      </c>
      <c r="D103" s="146">
        <f t="shared" si="14"/>
        <v>9500</v>
      </c>
      <c r="E103" s="146">
        <f t="shared" si="14"/>
        <v>9500</v>
      </c>
      <c r="F103" s="146">
        <f t="shared" si="14"/>
        <v>34500</v>
      </c>
      <c r="G103" s="146">
        <f t="shared" si="14"/>
        <v>19500</v>
      </c>
      <c r="H103" s="146">
        <f t="shared" si="14"/>
        <v>4500</v>
      </c>
      <c r="I103" s="146">
        <f t="shared" si="14"/>
        <v>5000</v>
      </c>
      <c r="J103" s="146">
        <f t="shared" si="14"/>
        <v>5000</v>
      </c>
      <c r="K103" s="146">
        <f t="shared" si="14"/>
        <v>10000</v>
      </c>
      <c r="L103" s="146">
        <f t="shared" si="14"/>
        <v>30000</v>
      </c>
      <c r="M103" s="146">
        <f t="shared" si="14"/>
        <v>20000</v>
      </c>
      <c r="N103" s="146">
        <f t="shared" si="14"/>
        <v>65000</v>
      </c>
      <c r="O103" s="146">
        <f>SUM(O102,O101,O89,O85,O84,O75,O68,O62,O54,O49,O42,O25,O13)</f>
        <v>217000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205" customFormat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 hidden="1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hidden="1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hidden="1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hidden="1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205" customFormat="1" hidden="1">
      <c r="A111" s="27" t="s">
        <v>94</v>
      </c>
      <c r="B111" s="27"/>
      <c r="C111" s="127">
        <f>SUM(C107:C110)</f>
        <v>0</v>
      </c>
      <c r="D111" s="127">
        <f t="shared" ref="D111:O111" si="15">SUM(D107:D110)</f>
        <v>0</v>
      </c>
      <c r="E111" s="127">
        <f t="shared" si="15"/>
        <v>0</v>
      </c>
      <c r="F111" s="127">
        <f t="shared" si="15"/>
        <v>0</v>
      </c>
      <c r="G111" s="127">
        <f t="shared" si="15"/>
        <v>0</v>
      </c>
      <c r="H111" s="127">
        <f t="shared" si="15"/>
        <v>0</v>
      </c>
      <c r="I111" s="127">
        <f t="shared" si="15"/>
        <v>0</v>
      </c>
      <c r="J111" s="127">
        <f t="shared" si="15"/>
        <v>0</v>
      </c>
      <c r="K111" s="127">
        <f t="shared" si="15"/>
        <v>0</v>
      </c>
      <c r="L111" s="127">
        <f t="shared" si="15"/>
        <v>0</v>
      </c>
      <c r="M111" s="127">
        <f t="shared" si="15"/>
        <v>0</v>
      </c>
      <c r="N111" s="127">
        <f t="shared" si="15"/>
        <v>0</v>
      </c>
      <c r="O111" s="127">
        <f t="shared" si="15"/>
        <v>0</v>
      </c>
    </row>
    <row r="112" spans="1:15" s="205" customFormat="1" ht="6" hidden="1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205" customFormat="1" hidden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 hidden="1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idden="1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hidden="1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hidden="1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hidden="1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205" customFormat="1" hidden="1">
      <c r="A119" s="27" t="s">
        <v>101</v>
      </c>
      <c r="B119" s="27"/>
      <c r="C119" s="127">
        <f>SUM(C114:C118)</f>
        <v>0</v>
      </c>
      <c r="D119" s="127">
        <f t="shared" ref="D119:O119" si="16">SUM(D114:D118)</f>
        <v>0</v>
      </c>
      <c r="E119" s="127">
        <f t="shared" si="16"/>
        <v>0</v>
      </c>
      <c r="F119" s="127">
        <f t="shared" si="16"/>
        <v>0</v>
      </c>
      <c r="G119" s="127">
        <f t="shared" si="16"/>
        <v>0</v>
      </c>
      <c r="H119" s="127">
        <f t="shared" si="16"/>
        <v>0</v>
      </c>
      <c r="I119" s="127">
        <f t="shared" si="16"/>
        <v>0</v>
      </c>
      <c r="J119" s="127">
        <f t="shared" si="16"/>
        <v>0</v>
      </c>
      <c r="K119" s="127">
        <f t="shared" si="16"/>
        <v>0</v>
      </c>
      <c r="L119" s="127">
        <f t="shared" si="16"/>
        <v>0</v>
      </c>
      <c r="M119" s="127">
        <f t="shared" si="16"/>
        <v>0</v>
      </c>
      <c r="N119" s="127">
        <f t="shared" si="16"/>
        <v>0</v>
      </c>
      <c r="O119" s="127">
        <f t="shared" si="16"/>
        <v>0</v>
      </c>
    </row>
    <row r="120" spans="1:15" s="205" customFormat="1" ht="6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27" t="s">
        <v>102</v>
      </c>
      <c r="B121" s="27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22" t="s">
        <v>103</v>
      </c>
      <c r="B122" s="22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22" t="s">
        <v>104</v>
      </c>
      <c r="B123" s="22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22" t="s">
        <v>105</v>
      </c>
      <c r="B124" s="22"/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/>
    </row>
    <row r="125" spans="1:15">
      <c r="A125" s="22" t="s">
        <v>106</v>
      </c>
      <c r="B125" s="22"/>
      <c r="C125" s="116">
        <v>500</v>
      </c>
      <c r="D125" s="116">
        <v>500</v>
      </c>
      <c r="E125" s="116">
        <v>500</v>
      </c>
      <c r="F125" s="116">
        <v>500</v>
      </c>
      <c r="G125" s="116">
        <v>500</v>
      </c>
      <c r="H125" s="116">
        <v>500</v>
      </c>
      <c r="I125" s="116">
        <v>500</v>
      </c>
      <c r="J125" s="116">
        <v>500</v>
      </c>
      <c r="K125" s="116">
        <v>500</v>
      </c>
      <c r="L125" s="116">
        <v>500</v>
      </c>
      <c r="M125" s="116">
        <v>500</v>
      </c>
      <c r="N125" s="116">
        <v>500</v>
      </c>
      <c r="O125" s="116">
        <f>SUM(C125:N125)</f>
        <v>6000</v>
      </c>
    </row>
    <row r="126" spans="1:15">
      <c r="A126" s="22" t="s">
        <v>107</v>
      </c>
      <c r="B126" s="22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idden="1">
      <c r="A127" s="22" t="s">
        <v>108</v>
      </c>
      <c r="B127" s="22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22" t="s">
        <v>109</v>
      </c>
      <c r="B128" s="22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s="206" customFormat="1">
      <c r="A129" s="46" t="s">
        <v>110</v>
      </c>
      <c r="B129" s="46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s="206" customFormat="1">
      <c r="A130" s="49" t="s">
        <v>111</v>
      </c>
      <c r="B130" s="4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>
      <c r="A131" s="34" t="s">
        <v>900</v>
      </c>
      <c r="B131" s="34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1:15">
      <c r="A132" s="34" t="s">
        <v>112</v>
      </c>
      <c r="B132" s="34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15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15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>
      <c r="A136" s="34" t="s">
        <v>116</v>
      </c>
      <c r="B136" s="34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s="207" customFormat="1">
      <c r="A144" s="49" t="s">
        <v>244</v>
      </c>
      <c r="B144" s="49"/>
      <c r="C144" s="112">
        <f t="shared" ref="C144:O144" si="17">SUM(C131:C134)</f>
        <v>0</v>
      </c>
      <c r="D144" s="112">
        <f t="shared" si="17"/>
        <v>0</v>
      </c>
      <c r="E144" s="112">
        <f t="shared" si="17"/>
        <v>0</v>
      </c>
      <c r="F144" s="112">
        <f t="shared" si="17"/>
        <v>0</v>
      </c>
      <c r="G144" s="112">
        <f t="shared" si="17"/>
        <v>0</v>
      </c>
      <c r="H144" s="112">
        <f t="shared" si="17"/>
        <v>0</v>
      </c>
      <c r="I144" s="112">
        <f t="shared" si="17"/>
        <v>0</v>
      </c>
      <c r="J144" s="112">
        <f t="shared" si="17"/>
        <v>0</v>
      </c>
      <c r="K144" s="112">
        <f t="shared" si="17"/>
        <v>0</v>
      </c>
      <c r="L144" s="112">
        <f t="shared" si="17"/>
        <v>0</v>
      </c>
      <c r="M144" s="112">
        <f t="shared" si="17"/>
        <v>0</v>
      </c>
      <c r="N144" s="112">
        <f t="shared" si="17"/>
        <v>0</v>
      </c>
      <c r="O144" s="112">
        <f t="shared" si="17"/>
        <v>0</v>
      </c>
    </row>
    <row r="145" spans="1:15" s="206" customFormat="1">
      <c r="A145" s="49" t="s">
        <v>122</v>
      </c>
      <c r="B145" s="4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35" t="s">
        <v>124</v>
      </c>
      <c r="B146" s="3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s="206" customFormat="1">
      <c r="A147" s="52" t="s">
        <v>125</v>
      </c>
      <c r="B147" s="5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36" t="s">
        <v>126</v>
      </c>
      <c r="B148" s="3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>
      <c r="A149" s="36" t="s">
        <v>245</v>
      </c>
      <c r="B149" s="3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hidden="1">
      <c r="A150" s="36" t="s">
        <v>127</v>
      </c>
      <c r="B150" s="3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36" t="s">
        <v>310</v>
      </c>
      <c r="B151" s="3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s="207" customFormat="1">
      <c r="A152" s="52" t="s">
        <v>131</v>
      </c>
      <c r="B152" s="52"/>
      <c r="C152" s="112">
        <f>SUM(C148:C151)</f>
        <v>0</v>
      </c>
      <c r="D152" s="112">
        <f t="shared" ref="D152:O152" si="18">SUM(D148:D151)</f>
        <v>0</v>
      </c>
      <c r="E152" s="112">
        <f t="shared" si="18"/>
        <v>0</v>
      </c>
      <c r="F152" s="112">
        <f t="shared" si="18"/>
        <v>0</v>
      </c>
      <c r="G152" s="112">
        <f t="shared" si="18"/>
        <v>0</v>
      </c>
      <c r="H152" s="112">
        <f t="shared" si="18"/>
        <v>0</v>
      </c>
      <c r="I152" s="112">
        <f t="shared" si="18"/>
        <v>0</v>
      </c>
      <c r="J152" s="112">
        <f t="shared" si="18"/>
        <v>0</v>
      </c>
      <c r="K152" s="112">
        <f t="shared" si="18"/>
        <v>0</v>
      </c>
      <c r="L152" s="112">
        <f t="shared" si="18"/>
        <v>0</v>
      </c>
      <c r="M152" s="112">
        <f t="shared" si="18"/>
        <v>0</v>
      </c>
      <c r="N152" s="112">
        <f t="shared" si="18"/>
        <v>0</v>
      </c>
      <c r="O152" s="112">
        <f t="shared" si="18"/>
        <v>0</v>
      </c>
    </row>
    <row r="153" spans="1:15">
      <c r="A153" s="35" t="s">
        <v>246</v>
      </c>
      <c r="B153" s="3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207" customFormat="1">
      <c r="A154" s="49" t="s">
        <v>247</v>
      </c>
      <c r="B154" s="49"/>
      <c r="C154" s="112">
        <f>SUM(C153,C152,C146)</f>
        <v>0</v>
      </c>
      <c r="D154" s="112">
        <f t="shared" ref="D154:N154" si="19">SUM(D153,D152,D146)</f>
        <v>0</v>
      </c>
      <c r="E154" s="112">
        <f t="shared" si="19"/>
        <v>0</v>
      </c>
      <c r="F154" s="112">
        <f t="shared" si="19"/>
        <v>0</v>
      </c>
      <c r="G154" s="112">
        <f t="shared" si="19"/>
        <v>0</v>
      </c>
      <c r="H154" s="112">
        <f t="shared" si="19"/>
        <v>0</v>
      </c>
      <c r="I154" s="112">
        <f t="shared" si="19"/>
        <v>0</v>
      </c>
      <c r="J154" s="112">
        <f t="shared" si="19"/>
        <v>0</v>
      </c>
      <c r="K154" s="112">
        <f t="shared" si="19"/>
        <v>0</v>
      </c>
      <c r="L154" s="112">
        <f t="shared" si="19"/>
        <v>0</v>
      </c>
      <c r="M154" s="112">
        <f t="shared" si="19"/>
        <v>0</v>
      </c>
      <c r="N154" s="112">
        <f t="shared" si="19"/>
        <v>0</v>
      </c>
      <c r="O154" s="112">
        <f>SUM(O153,O152,O146)</f>
        <v>0</v>
      </c>
    </row>
    <row r="155" spans="1:15" hidden="1">
      <c r="A155" s="37" t="s">
        <v>132</v>
      </c>
      <c r="B155" s="37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37" t="s">
        <v>133</v>
      </c>
      <c r="B156" s="37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>
      <c r="A157" s="37" t="s">
        <v>134</v>
      </c>
      <c r="B157" s="37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s="207" customFormat="1">
      <c r="A158" s="46" t="s">
        <v>135</v>
      </c>
      <c r="B158" s="46"/>
      <c r="C158" s="112">
        <f>SUM(C155:C157,C154,C144)</f>
        <v>0</v>
      </c>
      <c r="D158" s="112">
        <f t="shared" ref="D158:N158" si="20">SUM(D155:D157,D154,D144)</f>
        <v>0</v>
      </c>
      <c r="E158" s="112">
        <f t="shared" si="20"/>
        <v>0</v>
      </c>
      <c r="F158" s="112">
        <f t="shared" si="20"/>
        <v>0</v>
      </c>
      <c r="G158" s="112">
        <f t="shared" si="20"/>
        <v>0</v>
      </c>
      <c r="H158" s="112">
        <f t="shared" si="20"/>
        <v>0</v>
      </c>
      <c r="I158" s="112">
        <f t="shared" si="20"/>
        <v>0</v>
      </c>
      <c r="J158" s="112">
        <f t="shared" si="20"/>
        <v>0</v>
      </c>
      <c r="K158" s="112">
        <f t="shared" si="20"/>
        <v>0</v>
      </c>
      <c r="L158" s="112">
        <f t="shared" si="20"/>
        <v>0</v>
      </c>
      <c r="M158" s="112">
        <f t="shared" si="20"/>
        <v>0</v>
      </c>
      <c r="N158" s="112">
        <f t="shared" si="20"/>
        <v>0</v>
      </c>
      <c r="O158" s="112">
        <f>SUM(O155:O157,O154,O144)</f>
        <v>0</v>
      </c>
    </row>
    <row r="159" spans="1:15">
      <c r="A159" s="23" t="s">
        <v>136</v>
      </c>
      <c r="B159" s="23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23" t="s">
        <v>137</v>
      </c>
      <c r="B160" s="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23" t="s">
        <v>138</v>
      </c>
      <c r="B161" s="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23" t="s">
        <v>139</v>
      </c>
      <c r="B162" s="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23" t="s">
        <v>140</v>
      </c>
      <c r="B163" s="23"/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f>SUM(C163:N163)</f>
        <v>0</v>
      </c>
    </row>
    <row r="164" spans="1:15" hidden="1">
      <c r="A164" s="23" t="s">
        <v>141</v>
      </c>
      <c r="B164" s="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32" t="s">
        <v>311</v>
      </c>
      <c r="B165" s="23"/>
      <c r="C165" s="116">
        <v>1667</v>
      </c>
      <c r="D165" s="116">
        <v>1667</v>
      </c>
      <c r="E165" s="116">
        <v>1667</v>
      </c>
      <c r="F165" s="116">
        <v>1667</v>
      </c>
      <c r="G165" s="116">
        <v>1667</v>
      </c>
      <c r="H165" s="116">
        <v>1667</v>
      </c>
      <c r="I165" s="116">
        <v>1667</v>
      </c>
      <c r="J165" s="116">
        <v>1667</v>
      </c>
      <c r="K165" s="116">
        <v>1667</v>
      </c>
      <c r="L165" s="116">
        <v>1667</v>
      </c>
      <c r="M165" s="116">
        <v>1667</v>
      </c>
      <c r="N165" s="116">
        <v>1667</v>
      </c>
      <c r="O165" s="117">
        <f>SUM(C165:N165)</f>
        <v>20004</v>
      </c>
    </row>
    <row r="166" spans="1:15">
      <c r="A166" s="23" t="s">
        <v>143</v>
      </c>
      <c r="B166" s="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205" customFormat="1">
      <c r="A167" s="27" t="s">
        <v>144</v>
      </c>
      <c r="B167" s="27"/>
      <c r="C167" s="127">
        <f t="shared" ref="C167:O167" si="21">SUM(C122:C128,C158,C159:C166)</f>
        <v>2167</v>
      </c>
      <c r="D167" s="127">
        <f t="shared" si="21"/>
        <v>2167</v>
      </c>
      <c r="E167" s="127">
        <f t="shared" si="21"/>
        <v>2167</v>
      </c>
      <c r="F167" s="127">
        <f t="shared" si="21"/>
        <v>2167</v>
      </c>
      <c r="G167" s="127">
        <f t="shared" si="21"/>
        <v>2167</v>
      </c>
      <c r="H167" s="127">
        <f t="shared" si="21"/>
        <v>2167</v>
      </c>
      <c r="I167" s="127">
        <f t="shared" si="21"/>
        <v>2167</v>
      </c>
      <c r="J167" s="127">
        <f t="shared" si="21"/>
        <v>2167</v>
      </c>
      <c r="K167" s="127">
        <f t="shared" si="21"/>
        <v>2167</v>
      </c>
      <c r="L167" s="127">
        <f t="shared" si="21"/>
        <v>2167</v>
      </c>
      <c r="M167" s="127">
        <f t="shared" si="21"/>
        <v>2167</v>
      </c>
      <c r="N167" s="127">
        <f t="shared" si="21"/>
        <v>2167</v>
      </c>
      <c r="O167" s="127">
        <f t="shared" si="21"/>
        <v>26004</v>
      </c>
    </row>
    <row r="168" spans="1:15" s="205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f>SUM(C173:N173)</f>
        <v>0</v>
      </c>
    </row>
    <row r="174" spans="1:15">
      <c r="A174" s="23" t="s">
        <v>250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151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251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 hidden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206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>SUM(C179:N179)</f>
        <v>0</v>
      </c>
    </row>
    <row r="180" spans="1:15">
      <c r="A180" s="31" t="s">
        <v>155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156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157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158</v>
      </c>
      <c r="B183" s="3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>
      <c r="A184" s="31" t="s">
        <v>159</v>
      </c>
      <c r="B184" s="31"/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f>SUM(C184:N184)</f>
        <v>0</v>
      </c>
    </row>
    <row r="185" spans="1:15" s="207" customFormat="1">
      <c r="A185" s="53" t="s">
        <v>160</v>
      </c>
      <c r="B185" s="53"/>
      <c r="C185" s="112">
        <f>SUM(C179:C184)</f>
        <v>0</v>
      </c>
      <c r="D185" s="112">
        <f t="shared" ref="D185:O185" si="22">SUM(D179:D184)</f>
        <v>0</v>
      </c>
      <c r="E185" s="112">
        <f t="shared" si="22"/>
        <v>0</v>
      </c>
      <c r="F185" s="112">
        <f t="shared" si="22"/>
        <v>0</v>
      </c>
      <c r="G185" s="112">
        <f t="shared" si="22"/>
        <v>0</v>
      </c>
      <c r="H185" s="112">
        <f t="shared" si="22"/>
        <v>0</v>
      </c>
      <c r="I185" s="112">
        <f t="shared" si="22"/>
        <v>0</v>
      </c>
      <c r="J185" s="112">
        <f t="shared" si="22"/>
        <v>0</v>
      </c>
      <c r="K185" s="112">
        <f t="shared" si="22"/>
        <v>0</v>
      </c>
      <c r="L185" s="112">
        <f t="shared" si="22"/>
        <v>0</v>
      </c>
      <c r="M185" s="112">
        <f t="shared" si="22"/>
        <v>0</v>
      </c>
      <c r="N185" s="112">
        <f t="shared" si="22"/>
        <v>0</v>
      </c>
      <c r="O185" s="112">
        <f t="shared" si="22"/>
        <v>0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 ht="12.6" customHeight="1">
      <c r="A187" s="23" t="s">
        <v>162</v>
      </c>
      <c r="B187" s="23"/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>SUM(C187:N187)</f>
        <v>0</v>
      </c>
    </row>
    <row r="188" spans="1:15" ht="12.6" customHeight="1">
      <c r="A188" s="23" t="s">
        <v>163</v>
      </c>
      <c r="B188" s="412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0">
        <f>SUM(C188:N189)</f>
        <v>0</v>
      </c>
    </row>
    <row r="189" spans="1:15" ht="12.6" customHeight="1">
      <c r="A189" s="23" t="s">
        <v>164</v>
      </c>
      <c r="B189" s="413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205" customFormat="1">
      <c r="A190" s="27" t="s">
        <v>165</v>
      </c>
      <c r="B190" s="27"/>
      <c r="C190" s="127">
        <f t="shared" ref="C190:O190" si="23">SUM(C170:C177,C185,C186:C189)</f>
        <v>0</v>
      </c>
      <c r="D190" s="127">
        <f t="shared" si="23"/>
        <v>0</v>
      </c>
      <c r="E190" s="127">
        <f t="shared" si="23"/>
        <v>0</v>
      </c>
      <c r="F190" s="127">
        <f t="shared" si="23"/>
        <v>0</v>
      </c>
      <c r="G190" s="127">
        <f t="shared" si="23"/>
        <v>0</v>
      </c>
      <c r="H190" s="127">
        <f t="shared" si="23"/>
        <v>0</v>
      </c>
      <c r="I190" s="127">
        <f t="shared" si="23"/>
        <v>0</v>
      </c>
      <c r="J190" s="127">
        <f t="shared" si="23"/>
        <v>0</v>
      </c>
      <c r="K190" s="127">
        <f t="shared" si="23"/>
        <v>0</v>
      </c>
      <c r="L190" s="127">
        <f t="shared" si="23"/>
        <v>0</v>
      </c>
      <c r="M190" s="127">
        <f t="shared" si="23"/>
        <v>0</v>
      </c>
      <c r="N190" s="127">
        <f t="shared" si="23"/>
        <v>0</v>
      </c>
      <c r="O190" s="127">
        <f t="shared" si="23"/>
        <v>0</v>
      </c>
    </row>
    <row r="191" spans="1:15" s="205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f>SUM(C193:N193)</f>
        <v>0</v>
      </c>
    </row>
    <row r="194" spans="1:15">
      <c r="A194" s="23" t="s">
        <v>168</v>
      </c>
      <c r="B194" s="23"/>
      <c r="C194" s="116">
        <v>0</v>
      </c>
      <c r="D194" s="116">
        <v>0</v>
      </c>
      <c r="E194" s="116">
        <v>250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750</v>
      </c>
      <c r="N194" s="116">
        <v>0</v>
      </c>
      <c r="O194" s="116">
        <f>SUM(C194:N194)</f>
        <v>1000</v>
      </c>
    </row>
    <row r="195" spans="1:15">
      <c r="A195" s="23" t="s">
        <v>169</v>
      </c>
      <c r="B195" s="23"/>
      <c r="C195" s="116">
        <v>0</v>
      </c>
      <c r="D195" s="116">
        <v>0</v>
      </c>
      <c r="E195" s="116">
        <v>0</v>
      </c>
      <c r="F195" s="116">
        <v>500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1000</v>
      </c>
      <c r="N195" s="116">
        <v>0</v>
      </c>
      <c r="O195" s="116">
        <f>SUM(C195:N195)</f>
        <v>1500</v>
      </c>
    </row>
    <row r="196" spans="1:15">
      <c r="A196" s="23" t="s">
        <v>170</v>
      </c>
      <c r="B196" s="23"/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>SUM(C196:N196)</f>
        <v>0</v>
      </c>
    </row>
    <row r="197" spans="1:15">
      <c r="A197" s="23" t="s">
        <v>171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 s="205" customFormat="1">
      <c r="A198" s="27" t="s">
        <v>172</v>
      </c>
      <c r="B198" s="27"/>
      <c r="C198" s="127">
        <f>SUM(C193:C197)</f>
        <v>0</v>
      </c>
      <c r="D198" s="127">
        <f t="shared" ref="D198:N198" si="24">SUM(D193:D197)</f>
        <v>0</v>
      </c>
      <c r="E198" s="127">
        <f t="shared" si="24"/>
        <v>250</v>
      </c>
      <c r="F198" s="127">
        <f t="shared" si="24"/>
        <v>500</v>
      </c>
      <c r="G198" s="127">
        <f t="shared" si="24"/>
        <v>0</v>
      </c>
      <c r="H198" s="127">
        <f t="shared" si="24"/>
        <v>0</v>
      </c>
      <c r="I198" s="127">
        <f t="shared" si="24"/>
        <v>0</v>
      </c>
      <c r="J198" s="127">
        <f t="shared" si="24"/>
        <v>0</v>
      </c>
      <c r="K198" s="127">
        <f t="shared" si="24"/>
        <v>0</v>
      </c>
      <c r="L198" s="127">
        <f t="shared" si="24"/>
        <v>0</v>
      </c>
      <c r="M198" s="127">
        <f t="shared" si="24"/>
        <v>1750</v>
      </c>
      <c r="N198" s="127">
        <f t="shared" si="24"/>
        <v>0</v>
      </c>
      <c r="O198" s="127">
        <f>SUM(O193:O197)</f>
        <v>2500</v>
      </c>
    </row>
    <row r="199" spans="1:15" s="205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206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f>SUM(C202:N202)</f>
        <v>0</v>
      </c>
    </row>
    <row r="203" spans="1:15">
      <c r="A203" s="31" t="s">
        <v>176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177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178</v>
      </c>
      <c r="B205" s="31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1:15">
      <c r="A206" s="31" t="s">
        <v>179</v>
      </c>
      <c r="B206" s="31"/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f>SUM(C206:N206)</f>
        <v>0</v>
      </c>
    </row>
    <row r="207" spans="1:15" s="207" customFormat="1">
      <c r="A207" s="53" t="s">
        <v>180</v>
      </c>
      <c r="B207" s="53"/>
      <c r="C207" s="112">
        <f>SUM(C202:C206)</f>
        <v>0</v>
      </c>
      <c r="D207" s="112">
        <f t="shared" ref="D207:N207" si="25">SUM(D202:D206)</f>
        <v>0</v>
      </c>
      <c r="E207" s="112">
        <f t="shared" si="25"/>
        <v>0</v>
      </c>
      <c r="F207" s="112">
        <f t="shared" si="25"/>
        <v>0</v>
      </c>
      <c r="G207" s="112">
        <f t="shared" si="25"/>
        <v>0</v>
      </c>
      <c r="H207" s="112">
        <f t="shared" si="25"/>
        <v>0</v>
      </c>
      <c r="I207" s="112">
        <f t="shared" si="25"/>
        <v>0</v>
      </c>
      <c r="J207" s="112">
        <f t="shared" si="25"/>
        <v>0</v>
      </c>
      <c r="K207" s="112">
        <f t="shared" si="25"/>
        <v>0</v>
      </c>
      <c r="L207" s="112">
        <f t="shared" si="25"/>
        <v>0</v>
      </c>
      <c r="M207" s="112">
        <f t="shared" si="25"/>
        <v>0</v>
      </c>
      <c r="N207" s="112">
        <f t="shared" si="25"/>
        <v>0</v>
      </c>
      <c r="O207" s="112">
        <f t="shared" ref="O207" si="26">SUM(O202:O206)</f>
        <v>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>SUM(C210:N210)</f>
        <v>0</v>
      </c>
    </row>
    <row r="211" spans="1:15">
      <c r="A211" s="23" t="s">
        <v>184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 hidden="1">
      <c r="A212" s="23" t="s">
        <v>185</v>
      </c>
      <c r="B212" s="23"/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/>
    </row>
    <row r="213" spans="1:15" hidden="1">
      <c r="A213" s="23" t="s">
        <v>186</v>
      </c>
      <c r="B213" s="23"/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/>
    </row>
    <row r="214" spans="1:15">
      <c r="A214" s="23" t="s">
        <v>187</v>
      </c>
      <c r="B214" s="23"/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>SUM(C214:N214)</f>
        <v>0</v>
      </c>
    </row>
    <row r="215" spans="1:15" s="206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272" t="s">
        <v>189</v>
      </c>
      <c r="B216" s="31">
        <v>800</v>
      </c>
      <c r="C216" s="116">
        <v>166.67</v>
      </c>
      <c r="D216" s="116">
        <v>166.67</v>
      </c>
      <c r="E216" s="116">
        <v>166.67</v>
      </c>
      <c r="F216" s="116">
        <v>166.67</v>
      </c>
      <c r="G216" s="116">
        <v>166.67</v>
      </c>
      <c r="H216" s="116">
        <v>166.67</v>
      </c>
      <c r="I216" s="116">
        <v>166.67</v>
      </c>
      <c r="J216" s="116">
        <v>166.67</v>
      </c>
      <c r="K216" s="116">
        <v>166.67</v>
      </c>
      <c r="L216" s="116">
        <v>166.67</v>
      </c>
      <c r="M216" s="116">
        <v>166.67</v>
      </c>
      <c r="N216" s="116">
        <v>166.67</v>
      </c>
      <c r="O216" s="116">
        <f>SUM(C216:N216)</f>
        <v>2000.0400000000002</v>
      </c>
    </row>
    <row r="217" spans="1:15" hidden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271" t="s">
        <v>191</v>
      </c>
      <c r="B218" s="31">
        <v>8000</v>
      </c>
      <c r="C218" s="117">
        <f>8000/12</f>
        <v>666.66666666666663</v>
      </c>
      <c r="D218" s="117">
        <f t="shared" ref="D218:N218" si="27">8000/12</f>
        <v>666.66666666666663</v>
      </c>
      <c r="E218" s="117">
        <f t="shared" si="27"/>
        <v>666.66666666666663</v>
      </c>
      <c r="F218" s="117">
        <f t="shared" si="27"/>
        <v>666.66666666666663</v>
      </c>
      <c r="G218" s="117">
        <f t="shared" si="27"/>
        <v>666.66666666666663</v>
      </c>
      <c r="H218" s="117">
        <f t="shared" si="27"/>
        <v>666.66666666666663</v>
      </c>
      <c r="I218" s="117">
        <f t="shared" si="27"/>
        <v>666.66666666666663</v>
      </c>
      <c r="J218" s="117">
        <f t="shared" si="27"/>
        <v>666.66666666666663</v>
      </c>
      <c r="K218" s="117">
        <f t="shared" si="27"/>
        <v>666.66666666666663</v>
      </c>
      <c r="L218" s="117">
        <f t="shared" si="27"/>
        <v>666.66666666666663</v>
      </c>
      <c r="M218" s="117">
        <f t="shared" si="27"/>
        <v>666.66666666666663</v>
      </c>
      <c r="N218" s="117">
        <f t="shared" si="27"/>
        <v>666.66666666666663</v>
      </c>
      <c r="O218" s="117">
        <f>SUM(C218:N218)</f>
        <v>8000.0000000000009</v>
      </c>
    </row>
    <row r="219" spans="1:15" s="206" customFormat="1">
      <c r="A219" s="53" t="s">
        <v>192</v>
      </c>
      <c r="B219" s="53"/>
      <c r="C219" s="112">
        <f>SUM(C215:C218)</f>
        <v>833.33666666666659</v>
      </c>
      <c r="D219" s="112">
        <f t="shared" ref="D219:N219" si="28">SUM(D215:D218)</f>
        <v>833.33666666666659</v>
      </c>
      <c r="E219" s="112">
        <f t="shared" si="28"/>
        <v>833.33666666666659</v>
      </c>
      <c r="F219" s="112">
        <f t="shared" si="28"/>
        <v>833.33666666666659</v>
      </c>
      <c r="G219" s="112">
        <f t="shared" si="28"/>
        <v>833.33666666666659</v>
      </c>
      <c r="H219" s="112">
        <f t="shared" si="28"/>
        <v>833.33666666666659</v>
      </c>
      <c r="I219" s="112">
        <f t="shared" si="28"/>
        <v>833.33666666666659</v>
      </c>
      <c r="J219" s="112">
        <f t="shared" si="28"/>
        <v>833.33666666666659</v>
      </c>
      <c r="K219" s="112">
        <f t="shared" si="28"/>
        <v>833.33666666666659</v>
      </c>
      <c r="L219" s="112">
        <f t="shared" si="28"/>
        <v>833.33666666666659</v>
      </c>
      <c r="M219" s="112">
        <f t="shared" si="28"/>
        <v>833.33666666666659</v>
      </c>
      <c r="N219" s="112">
        <f t="shared" si="28"/>
        <v>833.33666666666659</v>
      </c>
      <c r="O219" s="112">
        <f>SUM(O216:O218)</f>
        <v>10000.040000000001</v>
      </c>
    </row>
    <row r="220" spans="1:15" s="205" customFormat="1">
      <c r="A220" s="27" t="s">
        <v>193</v>
      </c>
      <c r="B220" s="27"/>
      <c r="C220" s="127">
        <f t="shared" ref="C220:N220" si="29">SUM(C219,C208:C214,C207)</f>
        <v>833.33666666666659</v>
      </c>
      <c r="D220" s="127">
        <f t="shared" si="29"/>
        <v>833.33666666666659</v>
      </c>
      <c r="E220" s="127">
        <f t="shared" si="29"/>
        <v>833.33666666666659</v>
      </c>
      <c r="F220" s="127">
        <f t="shared" si="29"/>
        <v>833.33666666666659</v>
      </c>
      <c r="G220" s="127">
        <f t="shared" si="29"/>
        <v>833.33666666666659</v>
      </c>
      <c r="H220" s="127">
        <f t="shared" si="29"/>
        <v>833.33666666666659</v>
      </c>
      <c r="I220" s="127">
        <f t="shared" si="29"/>
        <v>833.33666666666659</v>
      </c>
      <c r="J220" s="127">
        <f t="shared" si="29"/>
        <v>833.33666666666659</v>
      </c>
      <c r="K220" s="127">
        <f t="shared" si="29"/>
        <v>833.33666666666659</v>
      </c>
      <c r="L220" s="127">
        <f t="shared" si="29"/>
        <v>833.33666666666659</v>
      </c>
      <c r="M220" s="127">
        <f t="shared" si="29"/>
        <v>833.33666666666659</v>
      </c>
      <c r="N220" s="127">
        <f t="shared" si="29"/>
        <v>833.33666666666659</v>
      </c>
      <c r="O220" s="127">
        <f>SUM(O219,O208:O214,O207)</f>
        <v>10000.040000000001</v>
      </c>
    </row>
    <row r="221" spans="1:15" s="205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206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>
      <c r="A228" s="61" t="s">
        <v>907</v>
      </c>
      <c r="B228" s="61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>
      <c r="A229" s="168" t="s">
        <v>317</v>
      </c>
      <c r="B229" s="168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>
      <c r="A230" s="168" t="s">
        <v>321</v>
      </c>
      <c r="B230" s="168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>
      <c r="A231" s="168" t="s">
        <v>323</v>
      </c>
      <c r="B231" s="168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1:15">
      <c r="A232" s="168" t="s">
        <v>324</v>
      </c>
      <c r="B232" s="168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1:15">
      <c r="A233" s="168" t="s">
        <v>325</v>
      </c>
      <c r="B233" s="168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>
      <c r="A234" s="168" t="s">
        <v>318</v>
      </c>
      <c r="B234" s="168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6">
        <f>SUM(C234:N234)</f>
        <v>0</v>
      </c>
    </row>
    <row r="235" spans="1:15">
      <c r="A235" s="61" t="s">
        <v>327</v>
      </c>
      <c r="B235" s="61"/>
      <c r="C235" s="116"/>
      <c r="D235" s="116"/>
      <c r="E235" s="116"/>
      <c r="F235" s="116"/>
      <c r="G235" s="116"/>
      <c r="H235" s="117"/>
      <c r="I235" s="117"/>
      <c r="J235" s="117"/>
      <c r="K235" s="116"/>
      <c r="L235" s="116"/>
      <c r="M235" s="116"/>
      <c r="N235" s="116"/>
      <c r="O235" s="116"/>
    </row>
    <row r="236" spans="1:15">
      <c r="A236" s="61" t="s">
        <v>328</v>
      </c>
      <c r="B236" s="61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>
      <c r="A237" s="61" t="s">
        <v>909</v>
      </c>
      <c r="B237" s="61"/>
      <c r="C237" s="116">
        <v>2462</v>
      </c>
      <c r="D237" s="116">
        <v>2462</v>
      </c>
      <c r="E237" s="116">
        <v>2462</v>
      </c>
      <c r="F237" s="116">
        <v>2462</v>
      </c>
      <c r="G237" s="116">
        <v>2462</v>
      </c>
      <c r="H237" s="116">
        <v>2462</v>
      </c>
      <c r="I237" s="116">
        <v>3692</v>
      </c>
      <c r="J237" s="116">
        <v>2462</v>
      </c>
      <c r="K237" s="116">
        <v>2462</v>
      </c>
      <c r="L237" s="116">
        <v>2462</v>
      </c>
      <c r="M237" s="116">
        <v>2462</v>
      </c>
      <c r="N237" s="116">
        <v>3692</v>
      </c>
      <c r="O237" s="116">
        <f>SUM(C237:N237)</f>
        <v>32004</v>
      </c>
    </row>
    <row r="238" spans="1:15">
      <c r="A238" s="61" t="s">
        <v>331</v>
      </c>
      <c r="B238" s="61"/>
      <c r="C238" s="116"/>
      <c r="D238" s="116"/>
      <c r="E238" s="116"/>
      <c r="F238" s="116"/>
      <c r="G238" s="116"/>
      <c r="H238" s="117"/>
      <c r="I238" s="117"/>
      <c r="J238" s="117"/>
      <c r="K238" s="116"/>
      <c r="L238" s="116"/>
      <c r="M238" s="116"/>
      <c r="N238" s="116"/>
      <c r="O238" s="116"/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</row>
    <row r="240" spans="1:15" s="207" customFormat="1">
      <c r="A240" s="53" t="s">
        <v>216</v>
      </c>
      <c r="B240" s="53"/>
      <c r="C240" s="112">
        <f>SUM(C224:C239)</f>
        <v>2462</v>
      </c>
      <c r="D240" s="112">
        <f t="shared" ref="D240:N240" si="30">SUM(D224:D239)</f>
        <v>2462</v>
      </c>
      <c r="E240" s="112">
        <f t="shared" si="30"/>
        <v>2462</v>
      </c>
      <c r="F240" s="112">
        <f t="shared" si="30"/>
        <v>2462</v>
      </c>
      <c r="G240" s="112">
        <f t="shared" si="30"/>
        <v>2462</v>
      </c>
      <c r="H240" s="112">
        <f t="shared" si="30"/>
        <v>2462</v>
      </c>
      <c r="I240" s="112">
        <f t="shared" si="30"/>
        <v>3692</v>
      </c>
      <c r="J240" s="112">
        <f t="shared" si="30"/>
        <v>2462</v>
      </c>
      <c r="K240" s="112">
        <f t="shared" si="30"/>
        <v>2462</v>
      </c>
      <c r="L240" s="112">
        <f t="shared" si="30"/>
        <v>2462</v>
      </c>
      <c r="M240" s="112">
        <f t="shared" si="30"/>
        <v>2462</v>
      </c>
      <c r="N240" s="112">
        <f t="shared" si="30"/>
        <v>3692</v>
      </c>
      <c r="O240" s="112">
        <f>SUM(O224:O239)</f>
        <v>32004</v>
      </c>
    </row>
    <row r="241" spans="1:15">
      <c r="A241" s="23" t="s">
        <v>217</v>
      </c>
      <c r="B241" s="23"/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f>SUM(C241:N241)</f>
        <v>0</v>
      </c>
    </row>
    <row r="242" spans="1:15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ref="O242:O243" si="31">SUM(C242:N242)</f>
        <v>0</v>
      </c>
    </row>
    <row r="243" spans="1:15">
      <c r="A243" s="23" t="s">
        <v>219</v>
      </c>
      <c r="B243" s="23" t="s">
        <v>960</v>
      </c>
      <c r="C243" s="117">
        <v>246</v>
      </c>
      <c r="D243" s="117">
        <v>246</v>
      </c>
      <c r="E243" s="117">
        <v>246</v>
      </c>
      <c r="F243" s="117">
        <v>246</v>
      </c>
      <c r="G243" s="117">
        <v>246</v>
      </c>
      <c r="H243" s="117">
        <v>246</v>
      </c>
      <c r="I243" s="117">
        <v>246</v>
      </c>
      <c r="J243" s="117">
        <v>246</v>
      </c>
      <c r="K243" s="117">
        <v>246</v>
      </c>
      <c r="L243" s="117">
        <v>246</v>
      </c>
      <c r="M243" s="117">
        <v>246</v>
      </c>
      <c r="N243" s="117">
        <v>246</v>
      </c>
      <c r="O243" s="116">
        <f t="shared" si="31"/>
        <v>2952</v>
      </c>
    </row>
    <row r="244" spans="1:15">
      <c r="A244" s="23" t="s">
        <v>931</v>
      </c>
      <c r="B244" s="23" t="s">
        <v>960</v>
      </c>
      <c r="C244" s="117">
        <v>83.33</v>
      </c>
      <c r="D244" s="117">
        <v>83.33</v>
      </c>
      <c r="E244" s="117">
        <v>83.33</v>
      </c>
      <c r="F244" s="117">
        <v>83.33</v>
      </c>
      <c r="G244" s="117">
        <v>83.33</v>
      </c>
      <c r="H244" s="117">
        <v>83.33</v>
      </c>
      <c r="I244" s="117">
        <v>83.33</v>
      </c>
      <c r="J244" s="117">
        <v>83.33</v>
      </c>
      <c r="K244" s="117">
        <v>83.34</v>
      </c>
      <c r="L244" s="117">
        <v>83.34</v>
      </c>
      <c r="M244" s="117">
        <v>83.34</v>
      </c>
      <c r="N244" s="117">
        <v>83.34</v>
      </c>
      <c r="O244" s="116">
        <f>SUM(C244:N244)</f>
        <v>1000.0000000000001</v>
      </c>
    </row>
    <row r="245" spans="1:15" s="205" customFormat="1">
      <c r="A245" s="27" t="s">
        <v>222</v>
      </c>
      <c r="B245" s="27"/>
      <c r="C245" s="127">
        <f>SUM(C240:C244)</f>
        <v>2791.33</v>
      </c>
      <c r="D245" s="127">
        <f t="shared" ref="D245:N245" si="32">SUM(D240:D244)</f>
        <v>2791.33</v>
      </c>
      <c r="E245" s="127">
        <f t="shared" si="32"/>
        <v>2791.33</v>
      </c>
      <c r="F245" s="127">
        <f t="shared" si="32"/>
        <v>2791.33</v>
      </c>
      <c r="G245" s="127">
        <f t="shared" si="32"/>
        <v>2791.33</v>
      </c>
      <c r="H245" s="127">
        <f t="shared" si="32"/>
        <v>2791.33</v>
      </c>
      <c r="I245" s="127">
        <f t="shared" si="32"/>
        <v>4021.33</v>
      </c>
      <c r="J245" s="127">
        <f t="shared" si="32"/>
        <v>2791.33</v>
      </c>
      <c r="K245" s="127">
        <f t="shared" si="32"/>
        <v>2791.34</v>
      </c>
      <c r="L245" s="127">
        <f t="shared" si="32"/>
        <v>2791.34</v>
      </c>
      <c r="M245" s="127">
        <f t="shared" si="32"/>
        <v>2791.34</v>
      </c>
      <c r="N245" s="127">
        <f t="shared" si="32"/>
        <v>4021.34</v>
      </c>
      <c r="O245" s="127">
        <f>SUM(O240:O244)</f>
        <v>35956</v>
      </c>
    </row>
    <row r="246" spans="1:15" s="205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5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5">
      <c r="A248" s="40" t="s">
        <v>224</v>
      </c>
      <c r="B248" s="7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</row>
    <row r="249" spans="1:15" hidden="1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5" s="205" customFormat="1">
      <c r="A250" s="27" t="s">
        <v>226</v>
      </c>
      <c r="B250" s="27"/>
      <c r="C250" s="127">
        <f>SUM(C248:C249)</f>
        <v>0</v>
      </c>
      <c r="D250" s="127">
        <f t="shared" ref="D250:O250" si="33">SUM(D248:D249)</f>
        <v>0</v>
      </c>
      <c r="E250" s="127">
        <f t="shared" si="33"/>
        <v>0</v>
      </c>
      <c r="F250" s="127">
        <f t="shared" si="33"/>
        <v>0</v>
      </c>
      <c r="G250" s="127">
        <f t="shared" si="33"/>
        <v>0</v>
      </c>
      <c r="H250" s="127">
        <f t="shared" si="33"/>
        <v>0</v>
      </c>
      <c r="I250" s="127">
        <f t="shared" si="33"/>
        <v>0</v>
      </c>
      <c r="J250" s="127">
        <f t="shared" si="33"/>
        <v>0</v>
      </c>
      <c r="K250" s="127">
        <f t="shared" si="33"/>
        <v>0</v>
      </c>
      <c r="L250" s="127">
        <f t="shared" si="33"/>
        <v>0</v>
      </c>
      <c r="M250" s="127">
        <f t="shared" si="33"/>
        <v>0</v>
      </c>
      <c r="N250" s="127">
        <f t="shared" si="33"/>
        <v>0</v>
      </c>
      <c r="O250" s="127">
        <f t="shared" si="33"/>
        <v>0</v>
      </c>
    </row>
    <row r="251" spans="1:15" s="205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5">
      <c r="A253" s="23" t="s">
        <v>228</v>
      </c>
      <c r="B253" s="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1:15" ht="15" hidden="1" customHeight="1">
      <c r="A254" s="23" t="s">
        <v>229</v>
      </c>
      <c r="B254" s="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>
      <c r="A255" s="23" t="s">
        <v>230</v>
      </c>
      <c r="B255" s="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>
      <c r="A256" s="23" t="s">
        <v>231</v>
      </c>
      <c r="B256" s="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</row>
    <row r="257" spans="1:15" s="205" customFormat="1">
      <c r="A257" s="27" t="s">
        <v>236</v>
      </c>
      <c r="B257" s="27"/>
      <c r="C257" s="127">
        <f>SUM(C253:C256)</f>
        <v>0</v>
      </c>
      <c r="D257" s="127">
        <f t="shared" ref="D257:O257" si="34">SUM(D253:D256)</f>
        <v>0</v>
      </c>
      <c r="E257" s="127">
        <f t="shared" si="34"/>
        <v>0</v>
      </c>
      <c r="F257" s="127">
        <f t="shared" si="34"/>
        <v>0</v>
      </c>
      <c r="G257" s="127">
        <f t="shared" si="34"/>
        <v>0</v>
      </c>
      <c r="H257" s="127">
        <f t="shared" si="34"/>
        <v>0</v>
      </c>
      <c r="I257" s="127">
        <f t="shared" si="34"/>
        <v>0</v>
      </c>
      <c r="J257" s="127">
        <f t="shared" si="34"/>
        <v>0</v>
      </c>
      <c r="K257" s="127">
        <f t="shared" si="34"/>
        <v>0</v>
      </c>
      <c r="L257" s="127">
        <f t="shared" si="34"/>
        <v>0</v>
      </c>
      <c r="M257" s="127">
        <f t="shared" si="34"/>
        <v>0</v>
      </c>
      <c r="N257" s="127">
        <f t="shared" si="34"/>
        <v>0</v>
      </c>
      <c r="O257" s="127">
        <f t="shared" si="34"/>
        <v>0</v>
      </c>
    </row>
    <row r="258" spans="1:15" hidden="1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hidden="1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hidden="1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205" customFormat="1" ht="18.75">
      <c r="A261" s="55" t="s">
        <v>237</v>
      </c>
      <c r="B261" s="55"/>
      <c r="C261" s="149">
        <f t="shared" ref="C261:O261" si="35">SUM(C258:C260,C257,C250,C245,C220,C198,C190,C167,C119,C111)</f>
        <v>5791.6666666666661</v>
      </c>
      <c r="D261" s="149">
        <f t="shared" si="35"/>
        <v>5791.6666666666661</v>
      </c>
      <c r="E261" s="149">
        <f t="shared" si="35"/>
        <v>6041.6666666666661</v>
      </c>
      <c r="F261" s="149">
        <f t="shared" si="35"/>
        <v>6291.6666666666661</v>
      </c>
      <c r="G261" s="149">
        <f t="shared" si="35"/>
        <v>5791.6666666666661</v>
      </c>
      <c r="H261" s="149">
        <f t="shared" si="35"/>
        <v>5791.6666666666661</v>
      </c>
      <c r="I261" s="149">
        <f t="shared" si="35"/>
        <v>7021.6666666666661</v>
      </c>
      <c r="J261" s="149">
        <f t="shared" si="35"/>
        <v>5791.6666666666661</v>
      </c>
      <c r="K261" s="149">
        <f t="shared" si="35"/>
        <v>5791.6766666666663</v>
      </c>
      <c r="L261" s="149">
        <f t="shared" si="35"/>
        <v>5791.6766666666663</v>
      </c>
      <c r="M261" s="149">
        <f t="shared" si="35"/>
        <v>7541.6766666666663</v>
      </c>
      <c r="N261" s="149">
        <f t="shared" si="35"/>
        <v>7021.6766666666663</v>
      </c>
      <c r="O261" s="149">
        <f t="shared" si="35"/>
        <v>74460.040000000008</v>
      </c>
    </row>
    <row r="262" spans="1:15"/>
    <row r="263" spans="1:15"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73" t="s">
        <v>959</v>
      </c>
      <c r="O263" s="150">
        <f>O103-O261</f>
        <v>142539.96</v>
      </c>
    </row>
    <row r="264" spans="1:15">
      <c r="N264" s="170"/>
    </row>
    <row r="265" spans="1:15"/>
    <row r="266" spans="1:15"/>
    <row r="267" spans="1:15"/>
    <row r="268" spans="1:15"/>
    <row r="269" spans="1:15"/>
    <row r="270" spans="1:15"/>
    <row r="271" spans="1:15"/>
  </sheetData>
  <mergeCells count="14">
    <mergeCell ref="G188:G189"/>
    <mergeCell ref="B188:B189"/>
    <mergeCell ref="C188:C189"/>
    <mergeCell ref="D188:D189"/>
    <mergeCell ref="E188:E189"/>
    <mergeCell ref="F188:F189"/>
    <mergeCell ref="N188:N189"/>
    <mergeCell ref="O188:O189"/>
    <mergeCell ref="H188:H189"/>
    <mergeCell ref="I188:I189"/>
    <mergeCell ref="J188:J189"/>
    <mergeCell ref="K188:K189"/>
    <mergeCell ref="L188:L189"/>
    <mergeCell ref="M188:M189"/>
  </mergeCells>
  <pageMargins left="0.7" right="0.7" top="0.75" bottom="0.75" header="0.3" footer="0.3"/>
  <pageSetup paperSize="5" scale="68" fitToHeight="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78EA8-EE87-4787-9ADE-B41AFA2174E4}">
  <sheetPr>
    <pageSetUpPr fitToPage="1"/>
  </sheetPr>
  <dimension ref="A1:V269"/>
  <sheetViews>
    <sheetView zoomScale="73" zoomScaleNormal="75" zoomScalePageLayoutView="150" workbookViewId="0">
      <pane ySplit="4" topLeftCell="A5" activePane="bottomLeft" state="frozen"/>
      <selection pane="bottomLeft" activeCell="N1" sqref="N1"/>
    </sheetView>
  </sheetViews>
  <sheetFormatPr defaultColWidth="0" defaultRowHeight="12" customHeight="1"/>
  <cols>
    <col min="1" max="1" width="58.42578125" style="14" bestFit="1" customWidth="1"/>
    <col min="2" max="2" width="12.140625" style="14" hidden="1" customWidth="1"/>
    <col min="3" max="7" width="11.42578125" style="14" hidden="1" customWidth="1"/>
    <col min="8" max="8" width="12.42578125" style="14" hidden="1" customWidth="1"/>
    <col min="9" max="13" width="11.42578125" style="14" hidden="1" customWidth="1"/>
    <col min="14" max="14" width="26.28515625" style="14" bestFit="1" customWidth="1"/>
    <col min="15" max="22" width="0" style="14" hidden="1" customWidth="1"/>
    <col min="23" max="16384" width="8.85546875" style="14" hidden="1"/>
  </cols>
  <sheetData>
    <row r="1" spans="1:14" ht="12" customHeight="1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" customHeight="1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" customHeight="1">
      <c r="A3" s="11" t="s">
        <v>932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8" customFormat="1" ht="12" customHeight="1">
      <c r="A4" s="15"/>
      <c r="B4" s="199">
        <v>43485</v>
      </c>
      <c r="C4" s="199">
        <v>43516</v>
      </c>
      <c r="D4" s="199">
        <v>43544</v>
      </c>
      <c r="E4" s="199">
        <v>43575</v>
      </c>
      <c r="F4" s="199">
        <v>43605</v>
      </c>
      <c r="G4" s="199">
        <v>43636</v>
      </c>
      <c r="H4" s="199">
        <v>43666</v>
      </c>
      <c r="I4" s="199">
        <v>43697</v>
      </c>
      <c r="J4" s="199">
        <v>43728</v>
      </c>
      <c r="K4" s="199">
        <v>43758</v>
      </c>
      <c r="L4" s="199">
        <v>43789</v>
      </c>
      <c r="M4" s="200">
        <v>43819</v>
      </c>
      <c r="N4" s="17" t="s">
        <v>3</v>
      </c>
    </row>
    <row r="5" spans="1:14" s="58" customFormat="1" ht="12" customHeight="1">
      <c r="A5" s="56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2" customHeight="1">
      <c r="A6" s="356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" customHeight="1">
      <c r="A7" s="2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6"/>
    </row>
    <row r="8" spans="1:14" ht="12" customHeight="1">
      <c r="A8" s="22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6"/>
    </row>
    <row r="9" spans="1:14" ht="12" customHeight="1">
      <c r="A9" s="22" t="s">
        <v>8</v>
      </c>
      <c r="B9" s="10"/>
      <c r="C9" s="10"/>
      <c r="D9" s="10"/>
      <c r="E9" s="10"/>
      <c r="F9" s="10"/>
      <c r="G9" s="10"/>
      <c r="H9" s="116">
        <f>'2021-JJ Class'!I9</f>
        <v>0</v>
      </c>
      <c r="I9" s="116">
        <f>'2021-JJ Class'!J9</f>
        <v>0</v>
      </c>
      <c r="J9" s="116">
        <f>'2021-JJ Class'!K9</f>
        <v>0</v>
      </c>
      <c r="K9" s="116">
        <f>'2021-JJ Class'!L9</f>
        <v>0</v>
      </c>
      <c r="L9" s="116">
        <f>'2021-JJ Class'!M9</f>
        <v>0</v>
      </c>
      <c r="M9" s="116">
        <f>'2021-JJ Class'!N9</f>
        <v>0</v>
      </c>
      <c r="N9" s="116">
        <f>SUM(H9:M9)</f>
        <v>0</v>
      </c>
    </row>
    <row r="10" spans="1:14" ht="12" customHeight="1">
      <c r="A10" s="23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16"/>
    </row>
    <row r="11" spans="1:14" ht="12" customHeight="1">
      <c r="A11" s="23" t="s">
        <v>10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6"/>
    </row>
    <row r="12" spans="1:14" ht="12" customHeight="1">
      <c r="A12" s="214" t="s">
        <v>11</v>
      </c>
      <c r="B12" s="100">
        <v>24000</v>
      </c>
      <c r="C12" s="100">
        <v>24000</v>
      </c>
      <c r="D12" s="100">
        <v>24000</v>
      </c>
      <c r="E12" s="100">
        <v>24000</v>
      </c>
      <c r="F12" s="100">
        <v>24000</v>
      </c>
      <c r="G12" s="100">
        <v>24000</v>
      </c>
      <c r="H12" s="100">
        <v>24000</v>
      </c>
      <c r="I12" s="100">
        <v>24000</v>
      </c>
      <c r="J12" s="100">
        <v>24000</v>
      </c>
      <c r="K12" s="100">
        <v>24000</v>
      </c>
      <c r="L12" s="100">
        <v>24000</v>
      </c>
      <c r="M12" s="100">
        <v>24000</v>
      </c>
      <c r="N12" s="117">
        <f>SUM(B12:M12)</f>
        <v>288000</v>
      </c>
    </row>
    <row r="13" spans="1:14" s="26" customFormat="1" ht="12" customHeight="1">
      <c r="A13" s="21" t="s">
        <v>256</v>
      </c>
      <c r="B13" s="174">
        <v>60462.86</v>
      </c>
      <c r="C13" s="174">
        <f>'2021-JJ Class'!D12+'AfterSchool Class'!D12+'Summer Class'!D12+'BRANCHES class-With NSH exp'!D12+'Sch Part Class-WIth NSH expansi'!D12+'Fund. Class'!D12+'GO Class'!D12</f>
        <v>0</v>
      </c>
      <c r="D13" s="174">
        <f>'2021-JJ Class'!E12+'AfterSchool Class'!E12+'Summer Class'!E12+'BRANCHES class-With NSH exp'!E12+'Sch Part Class-WIth NSH expansi'!E12+'Fund. Class'!E12+'GO Class'!E12</f>
        <v>0</v>
      </c>
      <c r="E13" s="174">
        <f>'2021-JJ Class'!F12+'AfterSchool Class'!F12+'Summer Class'!F12+'BRANCHES class-With NSH exp'!F12+'Sch Part Class-WIth NSH expansi'!F12+'Fund. Class'!F12+'GO Class'!F12</f>
        <v>0</v>
      </c>
      <c r="F13" s="174">
        <f>'2021-JJ Class'!G12+'AfterSchool Class'!G12+'Summer Class'!G12+'BRANCHES class-With NSH exp'!G12+'Sch Part Class-WIth NSH expansi'!G12+'Fund. Class'!G12+'GO Class'!G12</f>
        <v>0</v>
      </c>
      <c r="G13" s="174">
        <f>'2021-JJ Class'!H12+'AfterSchool Class'!H12+'Summer Class'!H12+'BRANCHES class-With NSH exp'!H12+'Sch Part Class-WIth NSH expansi'!H12+'Fund. Class'!H12+'GO Class'!H12</f>
        <v>0</v>
      </c>
      <c r="H13" s="174">
        <f>'2021-JJ Class'!I12+'AfterSchool Class'!I12+'Summer Class'!I12+'BRANCHES class-With NSH exp'!I12+'Sch Part Class-WIth NSH expansi'!I12+'Fund. Class'!I12+'GO Class'!I12</f>
        <v>0</v>
      </c>
      <c r="I13" s="174">
        <f>'2021-JJ Class'!J12+'AfterSchool Class'!J12+'Summer Class'!J12+'BRANCHES class-With NSH exp'!J12+'Sch Part Class-WIth NSH expansi'!J12+'Fund. Class'!J12+'GO Class'!J12</f>
        <v>0</v>
      </c>
      <c r="J13" s="174">
        <f>'2021-JJ Class'!K12+'AfterSchool Class'!K12+'Summer Class'!K12+'BRANCHES class-With NSH exp'!K12+'Sch Part Class-WIth NSH expansi'!K12+'Fund. Class'!K12+'GO Class'!K12</f>
        <v>0</v>
      </c>
      <c r="K13" s="174">
        <f>'2021-JJ Class'!L12+'AfterSchool Class'!L12+'Summer Class'!L12+'BRANCHES class-With NSH exp'!L12+'Sch Part Class-WIth NSH expansi'!L12+'Fund. Class'!L12+'GO Class'!L12</f>
        <v>0</v>
      </c>
      <c r="L13" s="174">
        <f>'2021-JJ Class'!M12+'AfterSchool Class'!M12+'Summer Class'!M12+'BRANCHES class-With NSH exp'!M12+'Sch Part Class-WIth NSH expansi'!M12+'Fund. Class'!M12+'GO Class'!M12</f>
        <v>0</v>
      </c>
      <c r="M13" s="174">
        <f>'2021-JJ Class'!N12+'AfterSchool Class'!N12+'Summer Class'!N12+'BRANCHES class-With NSH exp'!N12+'Sch Part Class-WIth NSH expansi'!N12+'Fund. Class'!N12+'GO Class'!N12</f>
        <v>0</v>
      </c>
      <c r="N13" s="175">
        <f>SUM(B13:M13)</f>
        <v>60462.86</v>
      </c>
    </row>
    <row r="14" spans="1:14" s="39" customFormat="1" ht="12" customHeight="1">
      <c r="A14" s="27" t="s">
        <v>13</v>
      </c>
      <c r="B14" s="102">
        <f>SUM(B7:B13)</f>
        <v>84462.86</v>
      </c>
      <c r="C14" s="102">
        <f t="shared" ref="C14:M14" si="0">SUM(C7:C13)</f>
        <v>24000</v>
      </c>
      <c r="D14" s="102">
        <f t="shared" si="0"/>
        <v>24000</v>
      </c>
      <c r="E14" s="102">
        <f t="shared" si="0"/>
        <v>24000</v>
      </c>
      <c r="F14" s="102">
        <f t="shared" si="0"/>
        <v>24000</v>
      </c>
      <c r="G14" s="102">
        <f t="shared" si="0"/>
        <v>24000</v>
      </c>
      <c r="H14" s="102">
        <f t="shared" si="0"/>
        <v>24000</v>
      </c>
      <c r="I14" s="102">
        <f t="shared" si="0"/>
        <v>24000</v>
      </c>
      <c r="J14" s="102">
        <f t="shared" si="0"/>
        <v>24000</v>
      </c>
      <c r="K14" s="102">
        <f t="shared" si="0"/>
        <v>24000</v>
      </c>
      <c r="L14" s="102">
        <f t="shared" si="0"/>
        <v>24000</v>
      </c>
      <c r="M14" s="102">
        <f t="shared" si="0"/>
        <v>24000</v>
      </c>
      <c r="N14" s="102">
        <f>SUM(N7:N13)</f>
        <v>348462.86</v>
      </c>
    </row>
    <row r="15" spans="1:14" ht="12" customHeight="1">
      <c r="A15" s="1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2" customHeight="1">
      <c r="A16" s="356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12" customHeight="1">
      <c r="A17" s="265" t="s">
        <v>240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10000</v>
      </c>
      <c r="L17" s="100">
        <v>0</v>
      </c>
      <c r="M17" s="100">
        <v>0</v>
      </c>
      <c r="N17" s="100">
        <f t="shared" ref="N17:N22" si="1">SUM(B17:M17)</f>
        <v>10000</v>
      </c>
    </row>
    <row r="18" spans="1:14" ht="12" customHeight="1">
      <c r="A18" s="267" t="s">
        <v>16</v>
      </c>
      <c r="B18" s="100">
        <f>'Fund. Class'!C17</f>
        <v>1000</v>
      </c>
      <c r="C18" s="100">
        <f>'Fund. Class'!D17</f>
        <v>1000</v>
      </c>
      <c r="D18" s="100">
        <f>'Fund. Class'!E17</f>
        <v>1000</v>
      </c>
      <c r="E18" s="100">
        <f>'Fund. Class'!F17</f>
        <v>1000</v>
      </c>
      <c r="F18" s="100">
        <f>'Fund. Class'!G17</f>
        <v>1000</v>
      </c>
      <c r="G18" s="100">
        <f>'Fund. Class'!H17</f>
        <v>1000</v>
      </c>
      <c r="H18" s="100">
        <f>'Fund. Class'!I17</f>
        <v>1000</v>
      </c>
      <c r="I18" s="100">
        <f>'Fund. Class'!J17</f>
        <v>1000</v>
      </c>
      <c r="J18" s="100">
        <f>'Fund. Class'!K17</f>
        <v>1000</v>
      </c>
      <c r="K18" s="100">
        <f>'Fund. Class'!L17</f>
        <v>1000</v>
      </c>
      <c r="L18" s="100">
        <f>'Fund. Class'!M17</f>
        <v>1000</v>
      </c>
      <c r="M18" s="100">
        <f>'Fund. Class'!N17</f>
        <v>1000</v>
      </c>
      <c r="N18" s="100">
        <f t="shared" si="1"/>
        <v>12000</v>
      </c>
    </row>
    <row r="19" spans="1:14" ht="12" customHeight="1">
      <c r="A19" s="265" t="s">
        <v>17</v>
      </c>
      <c r="B19" s="100">
        <f>'Fund. Class'!C18</f>
        <v>0</v>
      </c>
      <c r="C19" s="100">
        <f>'Fund. Class'!D18</f>
        <v>0</v>
      </c>
      <c r="D19" s="100">
        <f>'Fund. Class'!E18</f>
        <v>0</v>
      </c>
      <c r="E19" s="100">
        <f>'Fund. Class'!F18</f>
        <v>0</v>
      </c>
      <c r="F19" s="100">
        <f>'Fund. Class'!G18</f>
        <v>0</v>
      </c>
      <c r="G19" s="100">
        <f>'Fund. Class'!H18</f>
        <v>0</v>
      </c>
      <c r="H19" s="100">
        <f>'Fund. Class'!I18</f>
        <v>0</v>
      </c>
      <c r="I19" s="100">
        <f>'Fund. Class'!J18</f>
        <v>0</v>
      </c>
      <c r="J19" s="100">
        <f>'Fund. Class'!K18</f>
        <v>0</v>
      </c>
      <c r="K19" s="100">
        <f>'Fund. Class'!L18</f>
        <v>0</v>
      </c>
      <c r="L19" s="100">
        <f>'Fund. Class'!M18</f>
        <v>0</v>
      </c>
      <c r="M19" s="100">
        <v>52000</v>
      </c>
      <c r="N19" s="100">
        <f t="shared" si="1"/>
        <v>52000</v>
      </c>
    </row>
    <row r="20" spans="1:14" ht="12" customHeight="1">
      <c r="A20" s="265" t="s">
        <v>241</v>
      </c>
      <c r="B20" s="100">
        <v>2500</v>
      </c>
      <c r="C20" s="100">
        <v>2500</v>
      </c>
      <c r="D20" s="100">
        <v>2500</v>
      </c>
      <c r="E20" s="100">
        <v>2500</v>
      </c>
      <c r="F20" s="100">
        <v>2500</v>
      </c>
      <c r="G20" s="100">
        <v>2500</v>
      </c>
      <c r="H20" s="100">
        <v>2500</v>
      </c>
      <c r="I20" s="100">
        <v>2500</v>
      </c>
      <c r="J20" s="100">
        <v>2500</v>
      </c>
      <c r="K20" s="100">
        <v>2500</v>
      </c>
      <c r="L20" s="100">
        <v>2500</v>
      </c>
      <c r="M20" s="100">
        <v>2500</v>
      </c>
      <c r="N20" s="100">
        <f t="shared" si="1"/>
        <v>30000</v>
      </c>
    </row>
    <row r="21" spans="1:14" ht="12" customHeight="1">
      <c r="A21" s="265" t="s">
        <v>19</v>
      </c>
      <c r="B21" s="100">
        <v>3000</v>
      </c>
      <c r="C21" s="100">
        <v>3000</v>
      </c>
      <c r="D21" s="100">
        <v>3000</v>
      </c>
      <c r="E21" s="100">
        <v>3000</v>
      </c>
      <c r="F21" s="100">
        <v>3000</v>
      </c>
      <c r="G21" s="100">
        <v>3000</v>
      </c>
      <c r="H21" s="100">
        <v>3000</v>
      </c>
      <c r="I21" s="100">
        <v>3000</v>
      </c>
      <c r="J21" s="100">
        <v>3000</v>
      </c>
      <c r="K21" s="100">
        <v>3000</v>
      </c>
      <c r="L21" s="100">
        <v>3000</v>
      </c>
      <c r="M21" s="100">
        <v>3000</v>
      </c>
      <c r="N21" s="100">
        <f t="shared" si="1"/>
        <v>36000</v>
      </c>
    </row>
    <row r="22" spans="1:14" ht="12" customHeight="1">
      <c r="A22" s="355" t="s">
        <v>257</v>
      </c>
      <c r="B22" s="100">
        <f>'2021-JJ Class'!C98+'AfterSchool Class'!C98+'Summer Class'!C98+'BRANCHES class-With NSH exp'!C98+'Sch Part Class-WIth NSH expansi'!C98+'Fund. Class'!C98+'GO Class'!C98</f>
        <v>0</v>
      </c>
      <c r="C22" s="100">
        <f>'2021-JJ Class'!D98+'AfterSchool Class'!D98+'Summer Class'!D98+'BRANCHES class-With NSH exp'!D98+'Sch Part Class-WIth NSH expansi'!D98+'Fund. Class'!D98+'GO Class'!D98</f>
        <v>0</v>
      </c>
      <c r="D22" s="100">
        <f>'2021-JJ Class'!E98+'AfterSchool Class'!E98+'Summer Class'!E98+'BRANCHES class-With NSH exp'!E98+'Sch Part Class-WIth NSH expansi'!E98+'Fund. Class'!E98+'GO Class'!E98</f>
        <v>0</v>
      </c>
      <c r="E22" s="100">
        <v>26500</v>
      </c>
      <c r="F22" s="100">
        <f>'2021-JJ Class'!G98+'AfterSchool Class'!G98+'Summer Class'!G98+'BRANCHES class-With NSH exp'!G98+'Sch Part Class-WIth NSH expansi'!G98+'Fund. Class'!G98+'GO Class'!G98</f>
        <v>0</v>
      </c>
      <c r="G22" s="100">
        <f>'2021-JJ Class'!H98+'AfterSchool Class'!H98+'Summer Class'!H98+'BRANCHES class-With NSH exp'!H98+'Sch Part Class-WIth NSH expansi'!H98+'Fund. Class'!H98+'GO Class'!H98</f>
        <v>0</v>
      </c>
      <c r="H22" s="100">
        <f>'2021-JJ Class'!I98+'AfterSchool Class'!I98+'Summer Class'!I98+'BRANCHES class-With NSH exp'!I98+'Sch Part Class-WIth NSH expansi'!I98+'Fund. Class'!I98+'GO Class'!I98</f>
        <v>0</v>
      </c>
      <c r="I22" s="100">
        <f>'2021-JJ Class'!J98+'AfterSchool Class'!J98+'Summer Class'!J98+'BRANCHES class-With NSH exp'!J98+'Sch Part Class-WIth NSH expansi'!J98+'Fund. Class'!J98+'GO Class'!J98</f>
        <v>0</v>
      </c>
      <c r="J22" s="100">
        <f>'2021-JJ Class'!K98+'AfterSchool Class'!K98+'Summer Class'!K98+'BRANCHES class-With NSH exp'!K98+'Sch Part Class-WIth NSH expansi'!K98+'Fund. Class'!K98+'GO Class'!K98</f>
        <v>0</v>
      </c>
      <c r="K22" s="100">
        <f>'2021-JJ Class'!L98+'AfterSchool Class'!L98+'Summer Class'!L98+'BRANCHES class-With NSH exp'!L98+'Sch Part Class-WIth NSH expansi'!L98+'Fund. Class'!L98+'GO Class'!L98</f>
        <v>0</v>
      </c>
      <c r="L22" s="100">
        <f>'2021-JJ Class'!M98+'AfterSchool Class'!M98+'Summer Class'!M98+'BRANCHES class-With NSH exp'!M98+'Sch Part Class-WIth NSH expansi'!M98+'Fund. Class'!M98+'GO Class'!M98</f>
        <v>0</v>
      </c>
      <c r="M22" s="100">
        <f>'2021-JJ Class'!N98+'AfterSchool Class'!N98+'Summer Class'!N98+'BRANCHES class-With NSH exp'!N98+'Sch Part Class-WIth NSH expansi'!N98+'Fund. Class'!N98+'GO Class'!N98</f>
        <v>0</v>
      </c>
      <c r="N22" s="100">
        <f t="shared" si="1"/>
        <v>26500</v>
      </c>
    </row>
    <row r="23" spans="1:14" ht="12" customHeight="1">
      <c r="A23" s="268" t="s">
        <v>258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2" customHeight="1">
      <c r="A24" s="26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2" customHeight="1">
      <c r="A25" s="265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s="39" customFormat="1" ht="12" customHeight="1">
      <c r="A26" s="27" t="s">
        <v>22</v>
      </c>
      <c r="B26" s="102">
        <f>SUM(B17:B25)</f>
        <v>6500</v>
      </c>
      <c r="C26" s="102">
        <f t="shared" ref="C26:N26" si="2">SUM(C17:C25)</f>
        <v>6500</v>
      </c>
      <c r="D26" s="102">
        <f t="shared" si="2"/>
        <v>6500</v>
      </c>
      <c r="E26" s="102">
        <f t="shared" si="2"/>
        <v>33000</v>
      </c>
      <c r="F26" s="102">
        <f t="shared" si="2"/>
        <v>6500</v>
      </c>
      <c r="G26" s="102">
        <f t="shared" si="2"/>
        <v>6500</v>
      </c>
      <c r="H26" s="102">
        <f t="shared" si="2"/>
        <v>6500</v>
      </c>
      <c r="I26" s="102">
        <f t="shared" si="2"/>
        <v>6500</v>
      </c>
      <c r="J26" s="102">
        <f t="shared" si="2"/>
        <v>6500</v>
      </c>
      <c r="K26" s="102">
        <f t="shared" si="2"/>
        <v>16500</v>
      </c>
      <c r="L26" s="102">
        <f t="shared" si="2"/>
        <v>6500</v>
      </c>
      <c r="M26" s="102">
        <f t="shared" si="2"/>
        <v>58500</v>
      </c>
      <c r="N26" s="102">
        <f t="shared" si="2"/>
        <v>166500</v>
      </c>
    </row>
    <row r="27" spans="1:14" ht="12" customHeight="1">
      <c r="A27" s="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2" customHeight="1">
      <c r="A28" s="27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2" customHeight="1">
      <c r="A29" s="265" t="s">
        <v>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2" customHeight="1">
      <c r="A30" s="22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s="48" customFormat="1" ht="12" customHeight="1">
      <c r="A31" s="46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s="48" customFormat="1" ht="12" customHeight="1">
      <c r="A32" s="54" t="s">
        <v>27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2" customHeight="1">
      <c r="A33" s="359" t="s">
        <v>259</v>
      </c>
      <c r="B33" s="100">
        <v>1178</v>
      </c>
      <c r="C33" s="100">
        <v>1178</v>
      </c>
      <c r="D33" s="100">
        <v>1178</v>
      </c>
      <c r="E33" s="100">
        <v>1178</v>
      </c>
      <c r="F33" s="100">
        <v>1178</v>
      </c>
      <c r="G33" s="100"/>
      <c r="H33" s="100">
        <f>'2021-JJ Class'!I33+'AfterSchool Class'!I33+'Summer Class'!I33+'BRANCHES class-With NSH exp'!I33+'Sch Part Class-WIth NSH expansi'!I33+'Fund. Class'!I33+'GO Class'!I33</f>
        <v>0</v>
      </c>
      <c r="I33" s="100">
        <f>'2021-JJ Class'!J33+'AfterSchool Class'!J33+'Summer Class'!J33+'BRANCHES class-With NSH exp'!J33+'Sch Part Class-WIth NSH expansi'!J33+'Fund. Class'!J33+'GO Class'!J33</f>
        <v>0</v>
      </c>
      <c r="J33" s="100"/>
      <c r="K33" s="100"/>
      <c r="L33" s="100"/>
      <c r="M33" s="100"/>
      <c r="N33" s="100">
        <f>SUM(B33:M33)</f>
        <v>5890</v>
      </c>
    </row>
    <row r="34" spans="1:14" ht="12" customHeight="1">
      <c r="A34" s="359" t="s">
        <v>29</v>
      </c>
      <c r="B34" s="100">
        <f>'2021-JJ Class'!C34+'AfterSchool Class'!C34+'Summer Class'!C34+'BRANCHES class-With NSH exp'!C34+'Sch Part Class-WIth NSH expansi'!C34+'Fund. Class'!C34+'GO Class'!C34</f>
        <v>2000</v>
      </c>
      <c r="C34" s="100">
        <f>'2021-JJ Class'!D34+'AfterSchool Class'!D34+'Summer Class'!D34+'BRANCHES class-With NSH exp'!D34+'Sch Part Class-WIth NSH expansi'!D34+'Fund. Class'!D34+'GO Class'!D34</f>
        <v>2000</v>
      </c>
      <c r="D34" s="100">
        <f>'2021-JJ Class'!E34+'AfterSchool Class'!E34+'Summer Class'!E34+'BRANCHES class-With NSH exp'!E34+'Sch Part Class-WIth NSH expansi'!E34+'Fund. Class'!E34+'GO Class'!E34</f>
        <v>2000</v>
      </c>
      <c r="E34" s="100">
        <f>'2021-JJ Class'!F34+'AfterSchool Class'!F34+'Summer Class'!F34+'BRANCHES class-With NSH exp'!F34+'Sch Part Class-WIth NSH expansi'!F34+'Fund. Class'!F34+'GO Class'!F34</f>
        <v>2000</v>
      </c>
      <c r="F34" s="100">
        <f>'2021-JJ Class'!G34+'AfterSchool Class'!G34+'Summer Class'!G34+'BRANCHES class-With NSH exp'!G34+'Sch Part Class-WIth NSH expansi'!G34+'Fund. Class'!G34+'GO Class'!G34</f>
        <v>2000</v>
      </c>
      <c r="G34" s="100">
        <f>'2021-JJ Class'!H34+'AfterSchool Class'!H34+'Summer Class'!H34+'BRANCHES class-With NSH exp'!H34+'Sch Part Class-WIth NSH expansi'!H34+'Fund. Class'!H34+'GO Class'!H34</f>
        <v>0</v>
      </c>
      <c r="H34" s="100">
        <f>'2021-JJ Class'!I34+'AfterSchool Class'!I34+'Summer Class'!I34+'BRANCHES class-With NSH exp'!I34+'Sch Part Class-WIth NSH expansi'!I34+'Fund. Class'!I34+'GO Class'!I34</f>
        <v>0</v>
      </c>
      <c r="I34" s="100">
        <f>'2021-JJ Class'!J34+'AfterSchool Class'!J34+'Summer Class'!J34+'BRANCHES class-With NSH exp'!J34+'Sch Part Class-WIth NSH expansi'!J34+'Fund. Class'!J34+'GO Class'!J34</f>
        <v>0</v>
      </c>
      <c r="J34" s="100">
        <f>'2021-JJ Class'!K34+'AfterSchool Class'!K34+'Summer Class'!K34+'BRANCHES class-With NSH exp'!K34+'Sch Part Class-WIth NSH expansi'!K34+'Fund. Class'!K34+'GO Class'!K34</f>
        <v>2000</v>
      </c>
      <c r="K34" s="100">
        <f>'2021-JJ Class'!L34+'AfterSchool Class'!L34+'Summer Class'!L34+'BRANCHES class-With NSH exp'!L34+'Sch Part Class-WIth NSH expansi'!L34+'Fund. Class'!L34+'GO Class'!L34</f>
        <v>2000</v>
      </c>
      <c r="L34" s="100">
        <f>'2021-JJ Class'!M34+'AfterSchool Class'!M34+'Summer Class'!M34+'BRANCHES class-With NSH exp'!M34+'Sch Part Class-WIth NSH expansi'!M34+'Fund. Class'!M34+'GO Class'!M34</f>
        <v>2000</v>
      </c>
      <c r="M34" s="100">
        <f>'2021-JJ Class'!N34+'AfterSchool Class'!N34+'Summer Class'!N34+'BRANCHES class-With NSH exp'!N34+'Sch Part Class-WIth NSH expansi'!N34+'Fund. Class'!N34+'GO Class'!N34</f>
        <v>2000</v>
      </c>
      <c r="N34" s="100">
        <f>SUM(B34:M34)</f>
        <v>18000</v>
      </c>
    </row>
    <row r="35" spans="1:14" ht="12" customHeight="1">
      <c r="A35" s="359" t="s">
        <v>30</v>
      </c>
      <c r="B35" s="100">
        <v>9000</v>
      </c>
      <c r="C35" s="100">
        <v>9000</v>
      </c>
      <c r="D35" s="100">
        <v>9000</v>
      </c>
      <c r="E35" s="100">
        <v>9000</v>
      </c>
      <c r="F35" s="100">
        <v>9000</v>
      </c>
      <c r="G35" s="100">
        <v>9000</v>
      </c>
      <c r="H35" s="100"/>
      <c r="I35" s="100"/>
      <c r="J35" s="100">
        <v>9000</v>
      </c>
      <c r="K35" s="100">
        <v>9000</v>
      </c>
      <c r="L35" s="100">
        <v>9000</v>
      </c>
      <c r="M35" s="100">
        <v>9000</v>
      </c>
      <c r="N35" s="100">
        <f>SUM(B35:M35)</f>
        <v>90000</v>
      </c>
    </row>
    <row r="36" spans="1:14" s="51" customFormat="1" ht="12" customHeight="1">
      <c r="A36" s="54" t="s">
        <v>31</v>
      </c>
      <c r="B36" s="105">
        <f t="shared" ref="B36:N36" si="3">SUM(B33:B35)</f>
        <v>12178</v>
      </c>
      <c r="C36" s="105">
        <f t="shared" si="3"/>
        <v>12178</v>
      </c>
      <c r="D36" s="105">
        <f t="shared" si="3"/>
        <v>12178</v>
      </c>
      <c r="E36" s="105">
        <f t="shared" si="3"/>
        <v>12178</v>
      </c>
      <c r="F36" s="105">
        <f t="shared" si="3"/>
        <v>12178</v>
      </c>
      <c r="G36" s="105">
        <f t="shared" si="3"/>
        <v>9000</v>
      </c>
      <c r="H36" s="105">
        <f t="shared" si="3"/>
        <v>0</v>
      </c>
      <c r="I36" s="105">
        <f t="shared" si="3"/>
        <v>0</v>
      </c>
      <c r="J36" s="105">
        <f t="shared" si="3"/>
        <v>11000</v>
      </c>
      <c r="K36" s="105">
        <f t="shared" si="3"/>
        <v>11000</v>
      </c>
      <c r="L36" s="105">
        <f t="shared" si="3"/>
        <v>11000</v>
      </c>
      <c r="M36" s="105">
        <f t="shared" si="3"/>
        <v>11000</v>
      </c>
      <c r="N36" s="105">
        <f t="shared" si="3"/>
        <v>113890</v>
      </c>
    </row>
    <row r="37" spans="1:14" ht="12" customHeight="1">
      <c r="A37" s="31" t="s">
        <v>32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t="12" customHeight="1">
      <c r="A38" s="31" t="s">
        <v>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51" customFormat="1" ht="12" customHeight="1">
      <c r="A39" s="46" t="s">
        <v>34</v>
      </c>
      <c r="B39" s="105">
        <f>SUM(B37,B36)</f>
        <v>12178</v>
      </c>
      <c r="C39" s="105">
        <f t="shared" ref="C39:M39" si="4">SUM(C37,C36)</f>
        <v>12178</v>
      </c>
      <c r="D39" s="105">
        <f t="shared" si="4"/>
        <v>12178</v>
      </c>
      <c r="E39" s="105">
        <f t="shared" si="4"/>
        <v>12178</v>
      </c>
      <c r="F39" s="105">
        <f t="shared" si="4"/>
        <v>12178</v>
      </c>
      <c r="G39" s="105">
        <f t="shared" si="4"/>
        <v>9000</v>
      </c>
      <c r="H39" s="105">
        <f t="shared" si="4"/>
        <v>0</v>
      </c>
      <c r="I39" s="105">
        <f t="shared" si="4"/>
        <v>0</v>
      </c>
      <c r="J39" s="105">
        <f t="shared" si="4"/>
        <v>11000</v>
      </c>
      <c r="K39" s="105">
        <f t="shared" si="4"/>
        <v>11000</v>
      </c>
      <c r="L39" s="105">
        <f t="shared" si="4"/>
        <v>11000</v>
      </c>
      <c r="M39" s="105">
        <f t="shared" si="4"/>
        <v>11000</v>
      </c>
      <c r="N39" s="105">
        <f>SUM(N37:N38,N36)</f>
        <v>113890</v>
      </c>
    </row>
    <row r="40" spans="1:14" ht="12" customHeight="1">
      <c r="A40" s="23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t="12" customHeight="1">
      <c r="A41" s="23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ht="12" customHeight="1">
      <c r="A42" s="27" t="s">
        <v>37</v>
      </c>
      <c r="B42" s="102">
        <f>SUM(B30,B39,B40:B41)</f>
        <v>12178</v>
      </c>
      <c r="C42" s="102">
        <f t="shared" ref="C42:N42" si="5">SUM(C29:C30,C39,C40:C41)</f>
        <v>12178</v>
      </c>
      <c r="D42" s="102">
        <f t="shared" si="5"/>
        <v>12178</v>
      </c>
      <c r="E42" s="102">
        <f t="shared" si="5"/>
        <v>12178</v>
      </c>
      <c r="F42" s="102">
        <f t="shared" si="5"/>
        <v>12178</v>
      </c>
      <c r="G42" s="102">
        <f t="shared" si="5"/>
        <v>9000</v>
      </c>
      <c r="H42" s="102">
        <f t="shared" si="5"/>
        <v>0</v>
      </c>
      <c r="I42" s="102">
        <f t="shared" si="5"/>
        <v>0</v>
      </c>
      <c r="J42" s="102">
        <f t="shared" si="5"/>
        <v>11000</v>
      </c>
      <c r="K42" s="102">
        <f t="shared" si="5"/>
        <v>11000</v>
      </c>
      <c r="L42" s="102">
        <f t="shared" si="5"/>
        <v>11000</v>
      </c>
      <c r="M42" s="102">
        <f t="shared" si="5"/>
        <v>11000</v>
      </c>
      <c r="N42" s="102">
        <f t="shared" si="5"/>
        <v>113890</v>
      </c>
    </row>
    <row r="43" spans="1:14" ht="12" customHeight="1">
      <c r="A43" s="11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ht="12" customHeight="1">
      <c r="A44" s="27" t="s">
        <v>38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ht="12" customHeight="1">
      <c r="A45" s="23" t="s">
        <v>39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t="12" customHeight="1">
      <c r="A46" s="23" t="s">
        <v>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t="12" customHeight="1">
      <c r="A47" s="23" t="s">
        <v>41</v>
      </c>
      <c r="B47" s="100">
        <f>'2021-JJ Class'!C47+'AfterSchool Class'!C47+'Summer Class'!C47+'BRANCHES class-With NSH exp'!C47+'Sch Part Class-WIth NSH expansi'!C47+'Fund. Class'!C47+'GO Class'!C47</f>
        <v>0</v>
      </c>
      <c r="C47" s="100">
        <f>'2021-JJ Class'!D47+'AfterSchool Class'!D47+'Summer Class'!D47+'BRANCHES class-With NSH exp'!D47+'Sch Part Class-WIth NSH expansi'!D47+'Fund. Class'!D47+'GO Class'!D47</f>
        <v>0</v>
      </c>
      <c r="D47" s="100">
        <f>'2021-JJ Class'!E47+'AfterSchool Class'!E47+'Summer Class'!E47+'BRANCHES class-With NSH exp'!E47+'Sch Part Class-WIth NSH expansi'!E47+'Fund. Class'!E47+'GO Class'!E47</f>
        <v>0</v>
      </c>
      <c r="E47" s="100">
        <f>'2021-JJ Class'!F47+'AfterSchool Class'!F47+'Summer Class'!F47+'BRANCHES class-With NSH exp'!F47+'Sch Part Class-WIth NSH expansi'!F47+'Fund. Class'!F47+'GO Class'!F47</f>
        <v>0</v>
      </c>
      <c r="F47" s="100">
        <f>'2021-JJ Class'!G47+'AfterSchool Class'!G47+'Summer Class'!G47+'BRANCHES class-With NSH exp'!G47+'Sch Part Class-WIth NSH expansi'!G47+'Fund. Class'!G47+'GO Class'!G47</f>
        <v>0</v>
      </c>
      <c r="G47" s="100">
        <f>'2021-JJ Class'!H47+'AfterSchool Class'!H47+'Summer Class'!H47+'BRANCHES class-With NSH exp'!H47+'Sch Part Class-WIth NSH expansi'!H47+'Fund. Class'!H47+'GO Class'!H47</f>
        <v>0</v>
      </c>
      <c r="H47" s="100">
        <f>'2021-JJ Class'!I47+'AfterSchool Class'!I47+'Summer Class'!I47+'BRANCHES class-With NSH exp'!I47+'Sch Part Class-WIth NSH expansi'!I47+'Fund. Class'!I47+'GO Class'!I47</f>
        <v>0</v>
      </c>
      <c r="I47" s="100">
        <f>'2021-JJ Class'!J47+'AfterSchool Class'!J47+'Summer Class'!J47+'BRANCHES class-With NSH exp'!J47+'Sch Part Class-WIth NSH expansi'!J47+'Fund. Class'!J47+'GO Class'!J47</f>
        <v>0</v>
      </c>
      <c r="J47" s="100">
        <f>'2021-JJ Class'!K47+'AfterSchool Class'!K47+'Summer Class'!K47+'BRANCHES class-With NSH exp'!K47+'Sch Part Class-WIth NSH expansi'!K47+'Fund. Class'!K47+'GO Class'!K47</f>
        <v>0</v>
      </c>
      <c r="K47" s="100">
        <f>'2021-JJ Class'!L47+'AfterSchool Class'!L47+'Summer Class'!L47+'BRANCHES class-With NSH exp'!L47+'Sch Part Class-WIth NSH expansi'!L47+'Fund. Class'!L47+'GO Class'!L47</f>
        <v>0</v>
      </c>
      <c r="L47" s="100">
        <f>'2021-JJ Class'!M47+'AfterSchool Class'!M47+'Summer Class'!M47+'BRANCHES class-With NSH exp'!M47+'Sch Part Class-WIth NSH expansi'!M47+'Fund. Class'!M47+'GO Class'!M47</f>
        <v>0</v>
      </c>
      <c r="M47" s="100">
        <f>'2021-JJ Class'!N47+'AfterSchool Class'!N47+'Summer Class'!N47+'BRANCHES class-With NSH exp'!N47+'Sch Part Class-WIth NSH expansi'!N47+'Fund. Class'!N47+'GO Class'!N47</f>
        <v>0</v>
      </c>
      <c r="N47" s="100">
        <f>SUM(B47:M47)</f>
        <v>0</v>
      </c>
    </row>
    <row r="48" spans="1:14" ht="12" customHeight="1">
      <c r="A48" s="29" t="s">
        <v>260</v>
      </c>
      <c r="B48" s="100">
        <f>'2021-JJ Class'!C48+'AfterSchool Class'!C48+'Summer Class'!C48+'BRANCHES class-With NSH exp'!C48+'Sch Part Class-WIth NSH expansi'!C48+'Fund. Class'!C48+'GO Class'!C48</f>
        <v>23400</v>
      </c>
      <c r="C48" s="100">
        <f>'2021-JJ Class'!D48+'AfterSchool Class'!D48+'Summer Class'!D48+'BRANCHES class-With NSH exp'!D48+'Sch Part Class-WIth NSH expansi'!D48+'Fund. Class'!D48+'GO Class'!D48</f>
        <v>0</v>
      </c>
      <c r="D48" s="100">
        <f>'2021-JJ Class'!E48+'AfterSchool Class'!E48+'Summer Class'!E48+'BRANCHES class-With NSH exp'!E48+'Sch Part Class-WIth NSH expansi'!E48+'Fund. Class'!E48+'GO Class'!E48</f>
        <v>0</v>
      </c>
      <c r="E48" s="100">
        <f>'2021-JJ Class'!F48+'AfterSchool Class'!F48+'Summer Class'!F48+'BRANCHES class-With NSH exp'!F48+'Sch Part Class-WIth NSH expansi'!F48+'Fund. Class'!F48+'GO Class'!F48</f>
        <v>23400</v>
      </c>
      <c r="F48" s="100">
        <f>'2021-JJ Class'!G48+'AfterSchool Class'!G48+'Summer Class'!G48+'BRANCHES class-With NSH exp'!G48+'Sch Part Class-WIth NSH expansi'!G48+'Fund. Class'!G48+'GO Class'!G48</f>
        <v>0</v>
      </c>
      <c r="G48" s="100">
        <f>'2021-JJ Class'!H48+'AfterSchool Class'!H48+'Summer Class'!H48+'BRANCHES class-With NSH exp'!H48+'Sch Part Class-WIth NSH expansi'!H48+'Fund. Class'!H48+'GO Class'!H48</f>
        <v>36400</v>
      </c>
      <c r="H48" s="100">
        <f>'2021-JJ Class'!I48+'AfterSchool Class'!I48+'Summer Class'!I48+'BRANCHES class-With NSH exp'!I48+'Sch Part Class-WIth NSH expansi'!I48+'Fund. Class'!I48+'GO Class'!I48</f>
        <v>23400</v>
      </c>
      <c r="I48" s="100">
        <f>'2021-JJ Class'!J48+'AfterSchool Class'!J48+'Summer Class'!J48+'BRANCHES class-With NSH exp'!J48+'Sch Part Class-WIth NSH expansi'!J48+'Fund. Class'!J48+'GO Class'!J48</f>
        <v>0</v>
      </c>
      <c r="J48" s="100">
        <f>'2021-JJ Class'!K48+'AfterSchool Class'!K48+'Summer Class'!K48+'BRANCHES class-With NSH exp'!K48+'Sch Part Class-WIth NSH expansi'!K48+'Fund. Class'!K48+'GO Class'!K48</f>
        <v>0</v>
      </c>
      <c r="K48" s="100">
        <f>'2021-JJ Class'!L48+'AfterSchool Class'!L48+'Summer Class'!L48+'BRANCHES class-With NSH exp'!L48+'Sch Part Class-WIth NSH expansi'!L48+'Fund. Class'!L48+'GO Class'!L48</f>
        <v>23400</v>
      </c>
      <c r="L48" s="100">
        <f>'2021-JJ Class'!M48+'AfterSchool Class'!M48+'Summer Class'!M48+'BRANCHES class-With NSH exp'!M48+'Sch Part Class-WIth NSH expansi'!M48+'Fund. Class'!M48+'GO Class'!M48</f>
        <v>0</v>
      </c>
      <c r="M48" s="100">
        <f>'2021-JJ Class'!N48+'AfterSchool Class'!N48+'Summer Class'!N48+'BRANCHES class-With NSH exp'!N48+'Sch Part Class-WIth NSH expansi'!N48+'Fund. Class'!N48+'GO Class'!N48</f>
        <v>0</v>
      </c>
      <c r="N48" s="100">
        <f>SUM(B48:M48)</f>
        <v>130000</v>
      </c>
    </row>
    <row r="49" spans="1:14" s="39" customFormat="1" ht="12" customHeight="1">
      <c r="A49" s="27" t="s">
        <v>43</v>
      </c>
      <c r="B49" s="102">
        <f t="shared" ref="B49:N49" si="6">SUM(B45:B48)</f>
        <v>23400</v>
      </c>
      <c r="C49" s="102">
        <f t="shared" si="6"/>
        <v>0</v>
      </c>
      <c r="D49" s="102">
        <f t="shared" si="6"/>
        <v>0</v>
      </c>
      <c r="E49" s="102">
        <f t="shared" si="6"/>
        <v>23400</v>
      </c>
      <c r="F49" s="102">
        <f t="shared" si="6"/>
        <v>0</v>
      </c>
      <c r="G49" s="102">
        <f t="shared" si="6"/>
        <v>36400</v>
      </c>
      <c r="H49" s="102">
        <f t="shared" si="6"/>
        <v>23400</v>
      </c>
      <c r="I49" s="102">
        <f t="shared" si="6"/>
        <v>0</v>
      </c>
      <c r="J49" s="102">
        <f t="shared" si="6"/>
        <v>0</v>
      </c>
      <c r="K49" s="102">
        <f t="shared" si="6"/>
        <v>23400</v>
      </c>
      <c r="L49" s="102">
        <f t="shared" si="6"/>
        <v>0</v>
      </c>
      <c r="M49" s="102">
        <f t="shared" si="6"/>
        <v>0</v>
      </c>
      <c r="N49" s="102">
        <f t="shared" si="6"/>
        <v>130000</v>
      </c>
    </row>
    <row r="50" spans="1:14" ht="12" customHeight="1">
      <c r="A50" s="1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t="12" customHeight="1">
      <c r="A51" s="27" t="s">
        <v>44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t="12" customHeight="1">
      <c r="A52" s="23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2" customHeight="1">
      <c r="A53" s="23" t="s">
        <v>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s="39" customFormat="1" ht="12" customHeight="1">
      <c r="A54" s="27" t="s">
        <v>47</v>
      </c>
      <c r="B54" s="102">
        <f>SUM(B52:B53)</f>
        <v>0</v>
      </c>
      <c r="C54" s="102">
        <f t="shared" ref="C54:N54" si="7">SUM(C52:C53)</f>
        <v>0</v>
      </c>
      <c r="D54" s="102">
        <f t="shared" si="7"/>
        <v>0</v>
      </c>
      <c r="E54" s="102">
        <f t="shared" si="7"/>
        <v>0</v>
      </c>
      <c r="F54" s="102">
        <f t="shared" si="7"/>
        <v>0</v>
      </c>
      <c r="G54" s="102">
        <f t="shared" si="7"/>
        <v>0</v>
      </c>
      <c r="H54" s="102">
        <f t="shared" si="7"/>
        <v>0</v>
      </c>
      <c r="I54" s="102">
        <f t="shared" si="7"/>
        <v>0</v>
      </c>
      <c r="J54" s="102">
        <f t="shared" si="7"/>
        <v>0</v>
      </c>
      <c r="K54" s="102">
        <f t="shared" si="7"/>
        <v>0</v>
      </c>
      <c r="L54" s="102">
        <f t="shared" si="7"/>
        <v>0</v>
      </c>
      <c r="M54" s="102">
        <f t="shared" si="7"/>
        <v>0</v>
      </c>
      <c r="N54" s="102">
        <f t="shared" si="7"/>
        <v>0</v>
      </c>
    </row>
    <row r="55" spans="1:14" ht="12" customHeigh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2" customHeight="1">
      <c r="A56" s="27" t="s">
        <v>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t="12" customHeight="1">
      <c r="A57" s="23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2" customHeight="1">
      <c r="A58" s="23" t="s">
        <v>50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2" customHeight="1">
      <c r="A59" s="23" t="s">
        <v>51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2" customHeight="1">
      <c r="A60" s="23" t="s">
        <v>52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t="12" customHeight="1">
      <c r="A61" s="23" t="s">
        <v>53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39" customFormat="1" ht="12" customHeight="1">
      <c r="A62" s="27" t="s">
        <v>54</v>
      </c>
      <c r="B62" s="102">
        <f>SUM(B57:B61)</f>
        <v>0</v>
      </c>
      <c r="C62" s="102">
        <f t="shared" ref="C62:N62" si="8">SUM(C57:C61)</f>
        <v>0</v>
      </c>
      <c r="D62" s="102">
        <f t="shared" si="8"/>
        <v>0</v>
      </c>
      <c r="E62" s="102">
        <f t="shared" si="8"/>
        <v>0</v>
      </c>
      <c r="F62" s="102">
        <f t="shared" si="8"/>
        <v>0</v>
      </c>
      <c r="G62" s="102">
        <f t="shared" si="8"/>
        <v>0</v>
      </c>
      <c r="H62" s="102">
        <f t="shared" si="8"/>
        <v>0</v>
      </c>
      <c r="I62" s="102">
        <f t="shared" si="8"/>
        <v>0</v>
      </c>
      <c r="J62" s="102">
        <f t="shared" si="8"/>
        <v>0</v>
      </c>
      <c r="K62" s="102">
        <f t="shared" si="8"/>
        <v>0</v>
      </c>
      <c r="L62" s="102">
        <f t="shared" si="8"/>
        <v>0</v>
      </c>
      <c r="M62" s="102">
        <f t="shared" si="8"/>
        <v>0</v>
      </c>
      <c r="N62" s="102">
        <f t="shared" si="8"/>
        <v>0</v>
      </c>
    </row>
    <row r="63" spans="1:14" ht="12" customHeight="1">
      <c r="A63" s="11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2" customHeight="1">
      <c r="A64" s="27" t="s">
        <v>55</v>
      </c>
      <c r="B64" s="103"/>
      <c r="C64" s="103"/>
      <c r="D64" s="103"/>
      <c r="E64" s="103"/>
      <c r="F64" s="103"/>
      <c r="G64" s="100"/>
      <c r="H64" s="103"/>
      <c r="I64" s="103"/>
      <c r="J64" s="103"/>
      <c r="K64" s="103"/>
      <c r="L64" s="103"/>
      <c r="M64" s="103"/>
      <c r="N64" s="103"/>
    </row>
    <row r="65" spans="1:14" ht="12" customHeight="1">
      <c r="A65" s="23" t="s">
        <v>56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2" customHeight="1">
      <c r="A66" s="23" t="s">
        <v>57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2" customHeight="1">
      <c r="A67" s="23" t="s">
        <v>58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2" customHeight="1">
      <c r="A68" s="27" t="s">
        <v>59</v>
      </c>
      <c r="B68" s="102">
        <f>SUM(B65:B67)</f>
        <v>0</v>
      </c>
      <c r="C68" s="102">
        <f t="shared" ref="C68:N68" si="9">SUM(C65:C67)</f>
        <v>0</v>
      </c>
      <c r="D68" s="102">
        <f t="shared" si="9"/>
        <v>0</v>
      </c>
      <c r="E68" s="102">
        <f t="shared" si="9"/>
        <v>0</v>
      </c>
      <c r="F68" s="102">
        <f t="shared" si="9"/>
        <v>0</v>
      </c>
      <c r="G68" s="102">
        <f t="shared" si="9"/>
        <v>0</v>
      </c>
      <c r="H68" s="102">
        <f t="shared" si="9"/>
        <v>0</v>
      </c>
      <c r="I68" s="102">
        <f t="shared" si="9"/>
        <v>0</v>
      </c>
      <c r="J68" s="102">
        <f t="shared" si="9"/>
        <v>0</v>
      </c>
      <c r="K68" s="102">
        <f t="shared" si="9"/>
        <v>0</v>
      </c>
      <c r="L68" s="102">
        <f t="shared" si="9"/>
        <v>0</v>
      </c>
      <c r="M68" s="102">
        <f t="shared" si="9"/>
        <v>0</v>
      </c>
      <c r="N68" s="102">
        <f t="shared" si="9"/>
        <v>0</v>
      </c>
    </row>
    <row r="69" spans="1:14" ht="12" customHeight="1">
      <c r="A69" s="11"/>
      <c r="B69" s="100"/>
      <c r="C69" s="100"/>
      <c r="D69" s="100"/>
      <c r="E69" s="100"/>
      <c r="G69" s="100"/>
      <c r="H69" s="100"/>
      <c r="I69" s="100"/>
      <c r="J69" s="100"/>
      <c r="K69" s="100"/>
      <c r="L69" s="100"/>
      <c r="M69" s="100"/>
      <c r="N69" s="100"/>
    </row>
    <row r="70" spans="1:14" s="39" customFormat="1" ht="12" customHeight="1">
      <c r="A70" s="356" t="s">
        <v>60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t="12" customHeight="1">
      <c r="A71" s="23" t="s">
        <v>61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t="12" customHeight="1">
      <c r="A72" s="23" t="s">
        <v>62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ht="12" customHeight="1">
      <c r="A73" s="23" t="s">
        <v>63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t="12" customHeight="1">
      <c r="A74" s="23" t="s">
        <v>64</v>
      </c>
      <c r="B74" s="14">
        <f>'Fund. Class'!C74</f>
        <v>0</v>
      </c>
      <c r="C74" s="14">
        <f>'Fund. Class'!D74</f>
        <v>0</v>
      </c>
      <c r="D74" s="14">
        <f>'Fund. Class'!E74</f>
        <v>0</v>
      </c>
      <c r="E74" s="14">
        <f>'Fund. Class'!F74</f>
        <v>0</v>
      </c>
      <c r="F74" s="14">
        <f>'Fund. Class'!G74</f>
        <v>0</v>
      </c>
      <c r="G74" s="14">
        <f>'Fund. Class'!H74</f>
        <v>0</v>
      </c>
      <c r="H74" s="14">
        <f>'Fund. Class'!I74</f>
        <v>0</v>
      </c>
      <c r="I74" s="14">
        <f>'Fund. Class'!J74</f>
        <v>0</v>
      </c>
      <c r="J74" s="14">
        <f>'Fund. Class'!K74</f>
        <v>0</v>
      </c>
      <c r="K74" s="14">
        <f>'Fund. Class'!L74</f>
        <v>0</v>
      </c>
      <c r="L74" s="14">
        <f>'Fund. Class'!M74</f>
        <v>0</v>
      </c>
      <c r="M74" s="14">
        <f>'Fund. Class'!N74</f>
        <v>0</v>
      </c>
      <c r="N74" s="100">
        <f>SUM('Fund. Class'!C74:N74)</f>
        <v>0</v>
      </c>
    </row>
    <row r="75" spans="1:14" s="39" customFormat="1" ht="12" customHeight="1">
      <c r="A75" s="27" t="s">
        <v>65</v>
      </c>
      <c r="B75" s="102">
        <f t="shared" ref="B75:N75" si="10">SUM(B71:B74)</f>
        <v>0</v>
      </c>
      <c r="C75" s="102">
        <f t="shared" si="10"/>
        <v>0</v>
      </c>
      <c r="D75" s="102">
        <f t="shared" si="10"/>
        <v>0</v>
      </c>
      <c r="E75" s="102">
        <f t="shared" si="10"/>
        <v>0</v>
      </c>
      <c r="F75" s="102">
        <f t="shared" si="10"/>
        <v>0</v>
      </c>
      <c r="G75" s="102">
        <f t="shared" si="10"/>
        <v>0</v>
      </c>
      <c r="H75" s="102">
        <f t="shared" si="10"/>
        <v>0</v>
      </c>
      <c r="I75" s="102">
        <f t="shared" si="10"/>
        <v>0</v>
      </c>
      <c r="J75" s="102">
        <f t="shared" si="10"/>
        <v>0</v>
      </c>
      <c r="K75" s="102">
        <f t="shared" si="10"/>
        <v>0</v>
      </c>
      <c r="L75" s="102">
        <f t="shared" si="10"/>
        <v>0</v>
      </c>
      <c r="M75" s="102">
        <f t="shared" si="10"/>
        <v>0</v>
      </c>
      <c r="N75" s="102">
        <f t="shared" si="10"/>
        <v>0</v>
      </c>
    </row>
    <row r="76" spans="1:14" ht="12" customHeight="1">
      <c r="A76" s="1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2" customHeight="1">
      <c r="A77" s="27" t="s">
        <v>66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ht="12" customHeight="1">
      <c r="A78" s="23" t="s">
        <v>67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t="12" customHeight="1">
      <c r="A79" s="23" t="s">
        <v>68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t="12" customHeight="1">
      <c r="A80" s="23" t="s">
        <v>69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t="12" customHeight="1">
      <c r="A81" s="23" t="s">
        <v>70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t="12" customHeight="1">
      <c r="A82" s="23" t="s">
        <v>71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t="12" customHeight="1">
      <c r="A83" s="23" t="s">
        <v>72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s="39" customFormat="1" ht="12" customHeight="1">
      <c r="A84" s="27" t="s">
        <v>73</v>
      </c>
      <c r="B84" s="102">
        <f>SUM(B78:B83)</f>
        <v>0</v>
      </c>
      <c r="C84" s="102">
        <f t="shared" ref="C84:N84" si="11">SUM(C78:C83)</f>
        <v>0</v>
      </c>
      <c r="D84" s="102">
        <f t="shared" si="11"/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2">
        <f t="shared" si="11"/>
        <v>0</v>
      </c>
      <c r="K84" s="102">
        <f t="shared" si="11"/>
        <v>0</v>
      </c>
      <c r="L84" s="102">
        <f t="shared" si="11"/>
        <v>0</v>
      </c>
      <c r="M84" s="102">
        <f t="shared" si="11"/>
        <v>0</v>
      </c>
      <c r="N84" s="102">
        <f t="shared" si="11"/>
        <v>0</v>
      </c>
    </row>
    <row r="85" spans="1:14" ht="12" customHeight="1">
      <c r="A85" s="11" t="s">
        <v>74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s="39" customFormat="1" ht="12" customHeight="1">
      <c r="A86" s="27" t="s">
        <v>75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t="12" customHeight="1">
      <c r="A87" s="23" t="s">
        <v>76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t="12" customHeight="1">
      <c r="A88" s="23" t="s">
        <v>77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39" customFormat="1" ht="12" customHeight="1">
      <c r="A89" s="27" t="s">
        <v>78</v>
      </c>
      <c r="B89" s="102">
        <f>SUM(B87:B88)</f>
        <v>0</v>
      </c>
      <c r="C89" s="102">
        <f t="shared" ref="C89:N89" si="12">SUM(C87:C88)</f>
        <v>0</v>
      </c>
      <c r="D89" s="102">
        <f t="shared" si="12"/>
        <v>0</v>
      </c>
      <c r="E89" s="102">
        <f t="shared" si="12"/>
        <v>0</v>
      </c>
      <c r="F89" s="102">
        <f t="shared" si="12"/>
        <v>0</v>
      </c>
      <c r="G89" s="102">
        <f t="shared" si="12"/>
        <v>0</v>
      </c>
      <c r="H89" s="102">
        <f t="shared" si="12"/>
        <v>0</v>
      </c>
      <c r="I89" s="102">
        <f t="shared" si="12"/>
        <v>0</v>
      </c>
      <c r="J89" s="102">
        <f t="shared" si="12"/>
        <v>0</v>
      </c>
      <c r="K89" s="102">
        <f t="shared" si="12"/>
        <v>0</v>
      </c>
      <c r="L89" s="102">
        <f t="shared" si="12"/>
        <v>0</v>
      </c>
      <c r="M89" s="102">
        <f t="shared" si="12"/>
        <v>0</v>
      </c>
      <c r="N89" s="102">
        <f t="shared" si="12"/>
        <v>0</v>
      </c>
    </row>
    <row r="90" spans="1:14" ht="12" customHeight="1">
      <c r="A90" s="11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t="12" customHeight="1">
      <c r="A91" s="27" t="s">
        <v>79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 ht="12" customHeight="1">
      <c r="A92" s="23" t="s">
        <v>80</v>
      </c>
      <c r="B92" s="100">
        <v>313</v>
      </c>
      <c r="C92" s="100">
        <v>313</v>
      </c>
      <c r="D92" s="100">
        <v>313</v>
      </c>
      <c r="E92" s="100">
        <v>313</v>
      </c>
      <c r="F92" s="100">
        <v>313</v>
      </c>
      <c r="G92" s="100"/>
      <c r="H92" s="100"/>
      <c r="I92" s="100"/>
      <c r="J92" s="100"/>
      <c r="K92" s="100"/>
      <c r="L92" s="100"/>
      <c r="M92" s="100"/>
      <c r="N92" s="100">
        <f>SUM(B92:M92)</f>
        <v>1565</v>
      </c>
    </row>
    <row r="93" spans="1:14" ht="12" customHeight="1">
      <c r="A93" s="23" t="s">
        <v>81</v>
      </c>
      <c r="B93" s="100">
        <v>788</v>
      </c>
      <c r="C93" s="100">
        <v>788</v>
      </c>
      <c r="D93" s="100">
        <v>788</v>
      </c>
      <c r="E93" s="100">
        <v>788</v>
      </c>
      <c r="F93" s="100">
        <v>788</v>
      </c>
      <c r="G93" s="100"/>
      <c r="H93" s="100"/>
      <c r="I93" s="100"/>
      <c r="J93" s="100"/>
      <c r="K93" s="100"/>
      <c r="L93" s="100"/>
      <c r="M93" s="100"/>
      <c r="N93" s="100">
        <f>SUM(B93:M93)</f>
        <v>3940</v>
      </c>
    </row>
    <row r="94" spans="1:14" ht="12" customHeight="1">
      <c r="A94" s="355" t="s">
        <v>82</v>
      </c>
      <c r="B94" s="100">
        <v>350</v>
      </c>
      <c r="C94" s="100">
        <v>350</v>
      </c>
      <c r="D94" s="100">
        <v>350</v>
      </c>
      <c r="E94" s="100">
        <v>350</v>
      </c>
      <c r="F94" s="100">
        <v>350</v>
      </c>
      <c r="G94" s="100">
        <v>350</v>
      </c>
      <c r="H94" s="100">
        <v>350</v>
      </c>
      <c r="I94" s="100">
        <v>350</v>
      </c>
      <c r="J94" s="100">
        <v>350</v>
      </c>
      <c r="K94" s="100">
        <v>350</v>
      </c>
      <c r="L94" s="100">
        <v>350</v>
      </c>
      <c r="M94" s="100">
        <v>350</v>
      </c>
      <c r="N94" s="100">
        <f>SUM(B94:M94)</f>
        <v>4200</v>
      </c>
    </row>
    <row r="95" spans="1:14" ht="12" customHeight="1">
      <c r="A95" s="355" t="s">
        <v>83</v>
      </c>
      <c r="B95" s="100"/>
      <c r="C95" s="100"/>
      <c r="D95" s="100"/>
      <c r="E95" s="100"/>
      <c r="F95" s="100"/>
      <c r="G95" s="100"/>
      <c r="H95" s="100">
        <v>1000</v>
      </c>
      <c r="I95" s="100">
        <v>1000</v>
      </c>
      <c r="J95" s="100"/>
      <c r="K95" s="100"/>
      <c r="L95" s="100"/>
      <c r="M95" s="100"/>
      <c r="N95" s="100">
        <f>SUM(B95:M95)</f>
        <v>2000</v>
      </c>
    </row>
    <row r="96" spans="1:14" ht="12" customHeight="1">
      <c r="A96" s="14" t="s">
        <v>84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358">
        <f>SUM(B96:M96)</f>
        <v>0</v>
      </c>
    </row>
    <row r="97" spans="1:14" ht="12" customHeight="1">
      <c r="A97" s="355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t="12" customHeight="1">
      <c r="A98" s="268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s="39" customFormat="1" ht="12" customHeight="1">
      <c r="A99" s="27" t="s">
        <v>85</v>
      </c>
      <c r="B99" s="102">
        <f t="shared" ref="B99:N99" si="13">SUM(B92:B98)</f>
        <v>1451</v>
      </c>
      <c r="C99" s="102">
        <f t="shared" si="13"/>
        <v>1451</v>
      </c>
      <c r="D99" s="102">
        <f t="shared" si="13"/>
        <v>1451</v>
      </c>
      <c r="E99" s="102">
        <f t="shared" si="13"/>
        <v>1451</v>
      </c>
      <c r="F99" s="102">
        <f t="shared" si="13"/>
        <v>1451</v>
      </c>
      <c r="G99" s="102">
        <f t="shared" si="13"/>
        <v>350</v>
      </c>
      <c r="H99" s="102">
        <f t="shared" si="13"/>
        <v>1350</v>
      </c>
      <c r="I99" s="102">
        <f t="shared" si="13"/>
        <v>1350</v>
      </c>
      <c r="J99" s="102">
        <f t="shared" si="13"/>
        <v>350</v>
      </c>
      <c r="K99" s="102">
        <f t="shared" si="13"/>
        <v>350</v>
      </c>
      <c r="L99" s="102">
        <f t="shared" si="13"/>
        <v>350</v>
      </c>
      <c r="M99" s="102">
        <f t="shared" si="13"/>
        <v>350</v>
      </c>
      <c r="N99" s="102">
        <f t="shared" si="13"/>
        <v>11705</v>
      </c>
    </row>
    <row r="100" spans="1:14" ht="12" customHeight="1">
      <c r="A100" s="33" t="s">
        <v>86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s="60" customFormat="1" ht="12" customHeight="1">
      <c r="A101" s="56" t="s">
        <v>87</v>
      </c>
      <c r="B101" s="106">
        <v>117879</v>
      </c>
      <c r="C101" s="106">
        <f t="shared" ref="C101:M101" si="14">SUM(C100,C99,C89,C85,C84,C75,C68,C62,C54,C49,C42,C26,C14)</f>
        <v>44129</v>
      </c>
      <c r="D101" s="106">
        <f t="shared" si="14"/>
        <v>44129</v>
      </c>
      <c r="E101" s="106">
        <f t="shared" si="14"/>
        <v>94029</v>
      </c>
      <c r="F101" s="106">
        <f t="shared" si="14"/>
        <v>44129</v>
      </c>
      <c r="G101" s="106">
        <f t="shared" si="14"/>
        <v>76250</v>
      </c>
      <c r="H101" s="106">
        <f t="shared" si="14"/>
        <v>55250</v>
      </c>
      <c r="I101" s="106">
        <f t="shared" si="14"/>
        <v>31850</v>
      </c>
      <c r="J101" s="106">
        <f t="shared" si="14"/>
        <v>41850</v>
      </c>
      <c r="K101" s="106">
        <f t="shared" si="14"/>
        <v>75250</v>
      </c>
      <c r="L101" s="106">
        <f t="shared" si="14"/>
        <v>41850</v>
      </c>
      <c r="M101" s="106">
        <f t="shared" si="14"/>
        <v>93850</v>
      </c>
      <c r="N101" s="106">
        <f>SUM(N99+N14+N26+N42+N49)</f>
        <v>770557.86</v>
      </c>
    </row>
    <row r="102" spans="1:14" ht="12" customHeight="1">
      <c r="A102" s="11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 ht="12" customHeight="1">
      <c r="A103" s="55" t="s">
        <v>88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s="39" customFormat="1" ht="12" customHeight="1">
      <c r="A104" s="27" t="s">
        <v>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t="12" customHeight="1">
      <c r="A105" s="22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 ht="12" customHeight="1">
      <c r="A106" s="22" t="s">
        <v>91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 ht="12" customHeight="1">
      <c r="A107" s="22" t="s">
        <v>92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ht="12" customHeight="1">
      <c r="A108" s="22" t="s">
        <v>93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 s="39" customFormat="1" ht="12" customHeight="1">
      <c r="A109" s="27" t="s">
        <v>94</v>
      </c>
      <c r="B109" s="102">
        <f>SUM(B105:B108)</f>
        <v>0</v>
      </c>
      <c r="C109" s="102">
        <f t="shared" ref="C109:N109" si="15">SUM(C105:C108)</f>
        <v>0</v>
      </c>
      <c r="D109" s="102">
        <f t="shared" si="15"/>
        <v>0</v>
      </c>
      <c r="E109" s="102">
        <f t="shared" si="15"/>
        <v>0</v>
      </c>
      <c r="F109" s="102">
        <f t="shared" si="15"/>
        <v>0</v>
      </c>
      <c r="G109" s="102">
        <f t="shared" si="15"/>
        <v>0</v>
      </c>
      <c r="H109" s="102">
        <f t="shared" si="15"/>
        <v>0</v>
      </c>
      <c r="I109" s="102">
        <f t="shared" si="15"/>
        <v>0</v>
      </c>
      <c r="J109" s="102">
        <f t="shared" si="15"/>
        <v>0</v>
      </c>
      <c r="K109" s="102">
        <f t="shared" si="15"/>
        <v>0</v>
      </c>
      <c r="L109" s="102">
        <f t="shared" si="15"/>
        <v>0</v>
      </c>
      <c r="M109" s="102">
        <f t="shared" si="15"/>
        <v>0</v>
      </c>
      <c r="N109" s="102">
        <f t="shared" si="15"/>
        <v>0</v>
      </c>
    </row>
    <row r="110" spans="1:14" s="39" customFormat="1" ht="12" customHeight="1">
      <c r="A110" s="45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1:14" s="39" customFormat="1" ht="12" customHeight="1">
      <c r="A111" s="27" t="s">
        <v>95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 ht="12" customHeight="1">
      <c r="A112" s="22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 ht="12" customHeight="1">
      <c r="A113" s="22" t="s">
        <v>97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 ht="12" customHeight="1">
      <c r="A114" s="22" t="s">
        <v>98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 ht="12" customHeight="1">
      <c r="A115" s="22" t="s">
        <v>99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 ht="12" customHeight="1">
      <c r="A116" s="22" t="s">
        <v>100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8" spans="1:14" s="350" customFormat="1" ht="12" customHeight="1">
      <c r="A118" s="342" t="s">
        <v>101</v>
      </c>
      <c r="B118" s="349">
        <f t="shared" ref="B118:N118" si="16">SUM(B112:B116)</f>
        <v>0</v>
      </c>
      <c r="C118" s="349">
        <f t="shared" si="16"/>
        <v>0</v>
      </c>
      <c r="D118" s="349">
        <f t="shared" si="16"/>
        <v>0</v>
      </c>
      <c r="E118" s="349">
        <f t="shared" si="16"/>
        <v>0</v>
      </c>
      <c r="F118" s="349">
        <f t="shared" si="16"/>
        <v>0</v>
      </c>
      <c r="G118" s="349">
        <f t="shared" si="16"/>
        <v>0</v>
      </c>
      <c r="H118" s="349">
        <f t="shared" si="16"/>
        <v>0</v>
      </c>
      <c r="I118" s="349">
        <f t="shared" si="16"/>
        <v>0</v>
      </c>
      <c r="J118" s="349">
        <f t="shared" si="16"/>
        <v>0</v>
      </c>
      <c r="K118" s="349">
        <f t="shared" si="16"/>
        <v>0</v>
      </c>
      <c r="L118" s="349">
        <f t="shared" si="16"/>
        <v>0</v>
      </c>
      <c r="M118" s="349">
        <f t="shared" si="16"/>
        <v>0</v>
      </c>
      <c r="N118" s="349">
        <f t="shared" si="16"/>
        <v>0</v>
      </c>
    </row>
    <row r="119" spans="1:14" s="348" customFormat="1" ht="12" customHeight="1">
      <c r="A119" s="342" t="s">
        <v>102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</row>
    <row r="120" spans="1:14" s="263" customFormat="1" ht="12" customHeight="1">
      <c r="A120" s="265" t="s">
        <v>103</v>
      </c>
      <c r="B120" s="266">
        <f>N120/12</f>
        <v>376.75</v>
      </c>
      <c r="C120" s="266">
        <v>376.75</v>
      </c>
      <c r="D120" s="266">
        <v>376.75</v>
      </c>
      <c r="E120" s="266">
        <v>376.75</v>
      </c>
      <c r="F120" s="266">
        <v>376.75</v>
      </c>
      <c r="G120" s="266">
        <v>376.75</v>
      </c>
      <c r="H120" s="266">
        <v>376.75</v>
      </c>
      <c r="I120" s="266">
        <v>376.75</v>
      </c>
      <c r="J120" s="266">
        <v>376.75</v>
      </c>
      <c r="K120" s="266">
        <v>376.75</v>
      </c>
      <c r="L120" s="266">
        <v>376.75</v>
      </c>
      <c r="M120" s="266">
        <v>376.75</v>
      </c>
      <c r="N120" s="266">
        <v>4521</v>
      </c>
    </row>
    <row r="121" spans="1:14" s="263" customFormat="1" ht="12" customHeight="1">
      <c r="A121" s="265" t="s">
        <v>104</v>
      </c>
      <c r="B121" s="266">
        <v>975</v>
      </c>
      <c r="C121" s="266">
        <v>975</v>
      </c>
      <c r="D121" s="266">
        <v>975</v>
      </c>
      <c r="E121" s="266">
        <v>975</v>
      </c>
      <c r="F121" s="266">
        <v>975</v>
      </c>
      <c r="G121" s="266">
        <v>975</v>
      </c>
      <c r="H121" s="266">
        <v>975</v>
      </c>
      <c r="I121" s="266">
        <v>975</v>
      </c>
      <c r="J121" s="266">
        <v>975</v>
      </c>
      <c r="K121" s="266">
        <v>975</v>
      </c>
      <c r="L121" s="266">
        <v>975</v>
      </c>
      <c r="M121" s="266">
        <v>975</v>
      </c>
      <c r="N121" s="266">
        <v>11700</v>
      </c>
    </row>
    <row r="122" spans="1:14" ht="12" customHeight="1">
      <c r="A122" s="21" t="s">
        <v>105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1</v>
      </c>
      <c r="J122" s="116">
        <v>2</v>
      </c>
      <c r="K122" s="116">
        <v>3</v>
      </c>
      <c r="L122" s="116">
        <v>4</v>
      </c>
      <c r="M122" s="116">
        <v>5</v>
      </c>
      <c r="N122" s="116"/>
    </row>
    <row r="123" spans="1:14" ht="12" customHeight="1">
      <c r="A123" s="21" t="s">
        <v>242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364">
        <v>10000</v>
      </c>
    </row>
    <row r="124" spans="1:14" ht="12" customHeight="1">
      <c r="A124" s="265" t="s">
        <v>106</v>
      </c>
      <c r="B124" s="116">
        <v>750</v>
      </c>
      <c r="C124" s="116">
        <v>750</v>
      </c>
      <c r="D124" s="116">
        <v>750</v>
      </c>
      <c r="E124" s="116">
        <v>750</v>
      </c>
      <c r="F124" s="116">
        <v>750</v>
      </c>
      <c r="G124" s="116">
        <v>750</v>
      </c>
      <c r="H124" s="116">
        <v>750</v>
      </c>
      <c r="I124" s="116">
        <v>750</v>
      </c>
      <c r="J124" s="116">
        <v>750</v>
      </c>
      <c r="K124" s="116">
        <v>750</v>
      </c>
      <c r="L124" s="116">
        <v>750</v>
      </c>
      <c r="M124" s="116">
        <v>750</v>
      </c>
      <c r="N124" s="116">
        <f>SUM(B124:M124)</f>
        <v>9000</v>
      </c>
    </row>
    <row r="125" spans="1:14" s="263" customFormat="1" ht="12" customHeight="1">
      <c r="A125" s="265" t="s">
        <v>107</v>
      </c>
      <c r="B125" s="266">
        <v>150</v>
      </c>
      <c r="C125" s="266">
        <v>150</v>
      </c>
      <c r="D125" s="266">
        <v>150</v>
      </c>
      <c r="E125" s="266">
        <v>150</v>
      </c>
      <c r="F125" s="266">
        <v>150</v>
      </c>
      <c r="G125" s="266">
        <v>150</v>
      </c>
      <c r="H125" s="266">
        <v>150</v>
      </c>
      <c r="I125" s="266">
        <v>150</v>
      </c>
      <c r="J125" s="266">
        <v>150</v>
      </c>
      <c r="K125" s="266">
        <v>150</v>
      </c>
      <c r="L125" s="266">
        <v>150</v>
      </c>
      <c r="M125" s="266">
        <v>150</v>
      </c>
      <c r="N125" s="266">
        <f>SUM(B125:M125)</f>
        <v>1800</v>
      </c>
    </row>
    <row r="126" spans="1:14" ht="12" customHeight="1">
      <c r="A126" s="21" t="s">
        <v>108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4" ht="12" customHeight="1">
      <c r="A127" s="21" t="s">
        <v>109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1:14" s="319" customFormat="1" ht="12" customHeight="1">
      <c r="A128" s="317" t="s">
        <v>110</v>
      </c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</row>
    <row r="129" spans="1:22" s="319" customFormat="1" ht="12" customHeight="1">
      <c r="A129" s="320" t="s">
        <v>111</v>
      </c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</row>
    <row r="130" spans="1:22" ht="12" customHeight="1">
      <c r="A130" s="321" t="s">
        <v>961</v>
      </c>
      <c r="B130" s="100"/>
      <c r="C130" s="100"/>
      <c r="D130" s="100"/>
      <c r="E130" s="100"/>
      <c r="F130" s="100"/>
      <c r="G130" s="100"/>
      <c r="H130" s="100"/>
      <c r="I130" s="100"/>
      <c r="J130" s="100">
        <v>2500</v>
      </c>
      <c r="K130" s="100">
        <v>2500</v>
      </c>
      <c r="L130" s="100">
        <v>2500</v>
      </c>
      <c r="M130" s="100">
        <v>2500</v>
      </c>
      <c r="N130" s="100">
        <f>SUM(J130:M130)</f>
        <v>10000</v>
      </c>
    </row>
    <row r="131" spans="1:22" ht="12" customHeight="1">
      <c r="A131" s="321"/>
      <c r="B131" s="100"/>
      <c r="C131" s="100"/>
      <c r="D131" s="100"/>
      <c r="E131" s="100"/>
      <c r="F131" s="100"/>
      <c r="G131" s="100"/>
      <c r="H131" s="100"/>
      <c r="I131" s="100"/>
      <c r="J131" s="100">
        <f>'2021-JJ Class'!K132+'AfterSchool Class'!K132+'Summer Class'!K132+'BRANCHES class-With NSH exp'!K132+'Sch Part Class-WIth NSH expansi'!K132+'Fund. Class'!K132+'GO Class'!K132+'MAPLE Class'!K132</f>
        <v>0</v>
      </c>
      <c r="K131" s="100">
        <f>'2021-JJ Class'!L132+'AfterSchool Class'!L132+'Summer Class'!L132+'BRANCHES class-With NSH exp'!L132+'Sch Part Class-WIth NSH expansi'!L132+'Fund. Class'!L132+'GO Class'!L132+'MAPLE Class'!L132</f>
        <v>0</v>
      </c>
      <c r="L131" s="100">
        <f>'2021-JJ Class'!M132+'AfterSchool Class'!M132+'Summer Class'!M132+'BRANCHES class-With NSH exp'!M132+'Sch Part Class-WIth NSH expansi'!M132+'Fund. Class'!M132+'GO Class'!M132+'MAPLE Class'!M132</f>
        <v>0</v>
      </c>
      <c r="M131" s="100">
        <f>'2021-JJ Class'!N132+'AfterSchool Class'!N132+'Summer Class'!N132+'BRANCHES class-With NSH exp'!N132+'Sch Part Class-WIth NSH expansi'!N132+'Fund. Class'!N132+'GO Class'!N132+'MAPLE Class'!N132</f>
        <v>0</v>
      </c>
      <c r="N131" s="100">
        <f t="shared" ref="N131:N132" si="17">SUM(B131:M131)</f>
        <v>0</v>
      </c>
    </row>
    <row r="132" spans="1:22" ht="12" customHeight="1">
      <c r="A132" s="322" t="s">
        <v>113</v>
      </c>
      <c r="B132" s="100"/>
      <c r="C132" s="100"/>
      <c r="D132" s="100"/>
      <c r="E132" s="100"/>
      <c r="F132" s="100"/>
      <c r="G132" s="100"/>
      <c r="H132" s="100"/>
      <c r="I132" s="100"/>
      <c r="J132" s="100">
        <f>'2021-JJ Class'!K133+'AfterSchool Class'!K133+'Summer Class'!K133+'BRANCHES class-With NSH exp'!K133+'Sch Part Class-WIth NSH expansi'!K133+'Fund. Class'!K133+'GO Class'!K133</f>
        <v>2500</v>
      </c>
      <c r="K132" s="100">
        <f>'2021-JJ Class'!L133+'AfterSchool Class'!L133+'Summer Class'!L133+'BRANCHES class-With NSH exp'!L133+'Sch Part Class-WIth NSH expansi'!L133+'Fund. Class'!L133+'GO Class'!L133</f>
        <v>2500</v>
      </c>
      <c r="L132" s="100">
        <f>'2021-JJ Class'!M133+'AfterSchool Class'!M133+'Summer Class'!M133+'BRANCHES class-With NSH exp'!M133+'Sch Part Class-WIth NSH expansi'!M133+'Fund. Class'!M133+'GO Class'!M133</f>
        <v>2500</v>
      </c>
      <c r="M132" s="100">
        <f>'2021-JJ Class'!N133+'AfterSchool Class'!N133+'Summer Class'!N133+'BRANCHES class-With NSH exp'!N133+'Sch Part Class-WIth NSH expansi'!N133+'Fund. Class'!N133+'GO Class'!N133</f>
        <v>2500</v>
      </c>
      <c r="N132" s="100">
        <f t="shared" si="17"/>
        <v>10000</v>
      </c>
    </row>
    <row r="133" spans="1:22" ht="12" customHeight="1">
      <c r="A133" s="322" t="s">
        <v>114</v>
      </c>
      <c r="B133" s="100"/>
      <c r="C133" s="100"/>
      <c r="D133" s="100"/>
      <c r="E133" s="100"/>
      <c r="F133" s="100"/>
      <c r="G133" s="100"/>
      <c r="H133" s="100"/>
      <c r="I133" s="100"/>
      <c r="J133" s="100">
        <f>'2021-JJ Class'!K134+'AfterSchool Class'!K134+'Summer Class'!K134+'BRANCHES class-With NSH exp'!K134+'Sch Part Class-WIth NSH expansi'!K134+'Fund. Class'!K134+'GO Class'!K134</f>
        <v>2500</v>
      </c>
      <c r="K133" s="100">
        <f>'2021-JJ Class'!L134+'AfterSchool Class'!L134+'Summer Class'!L134+'BRANCHES class-With NSH exp'!L134+'Sch Part Class-WIth NSH expansi'!L134+'Fund. Class'!L134+'GO Class'!L134</f>
        <v>2500</v>
      </c>
      <c r="L133" s="100">
        <f>'2021-JJ Class'!M134+'AfterSchool Class'!M134+'Summer Class'!M134+'BRANCHES class-With NSH exp'!M134+'Sch Part Class-WIth NSH expansi'!M134+'Fund. Class'!M134+'GO Class'!M134</f>
        <v>2500</v>
      </c>
      <c r="M133" s="100">
        <f>'2021-JJ Class'!N134+'AfterSchool Class'!N134+'Summer Class'!N134+'BRANCHES class-With NSH exp'!N134+'Sch Part Class-WIth NSH expansi'!N134+'Fund. Class'!N134+'GO Class'!N134</f>
        <v>2500</v>
      </c>
      <c r="N133" s="362">
        <v>0</v>
      </c>
    </row>
    <row r="134" spans="1:22" ht="12" customHeight="1">
      <c r="A134" s="322" t="s">
        <v>115</v>
      </c>
      <c r="B134" s="100"/>
      <c r="C134" s="100"/>
      <c r="D134" s="100"/>
      <c r="E134" s="100"/>
      <c r="F134" s="100"/>
      <c r="G134" s="100"/>
      <c r="H134" s="100"/>
      <c r="I134" s="100"/>
      <c r="J134" s="100">
        <f>'AfterSchool Class'!K135+'CEDAR Class'!K135</f>
        <v>1275</v>
      </c>
      <c r="K134" s="100">
        <f>'AfterSchool Class'!L135+'CEDAR Class'!L135</f>
        <v>1275</v>
      </c>
      <c r="L134" s="100">
        <f>'AfterSchool Class'!M135+'CEDAR Class'!M135</f>
        <v>1275</v>
      </c>
      <c r="M134" s="100">
        <f>'AfterSchool Class'!N135+'CEDAR Class'!N135</f>
        <v>1275</v>
      </c>
      <c r="N134" s="100">
        <v>5000</v>
      </c>
    </row>
    <row r="135" spans="1:22" ht="12" customHeight="1">
      <c r="A135" s="322" t="s">
        <v>116</v>
      </c>
      <c r="B135" s="100"/>
      <c r="C135" s="100"/>
      <c r="D135" s="100"/>
      <c r="E135" s="100"/>
      <c r="F135" s="100"/>
      <c r="G135" s="100"/>
      <c r="H135" s="100"/>
      <c r="I135" s="100"/>
      <c r="J135" s="100">
        <f>'AfterSchool Class'!K136+'CEDAR Class'!K136</f>
        <v>1275</v>
      </c>
      <c r="K135" s="100">
        <f>'AfterSchool Class'!L136+'CEDAR Class'!L136</f>
        <v>1275</v>
      </c>
      <c r="L135" s="100">
        <f>'AfterSchool Class'!M136+'CEDAR Class'!M136</f>
        <v>1275</v>
      </c>
      <c r="M135" s="100">
        <f>'AfterSchool Class'!N136+'CEDAR Class'!N136</f>
        <v>1275</v>
      </c>
      <c r="N135" s="100">
        <v>5000</v>
      </c>
    </row>
    <row r="136" spans="1:22" ht="12" customHeight="1">
      <c r="A136" s="322" t="s">
        <v>117</v>
      </c>
      <c r="B136" s="100"/>
      <c r="C136" s="100"/>
      <c r="D136" s="100"/>
      <c r="E136" s="100"/>
      <c r="F136" s="100"/>
      <c r="G136" s="100"/>
      <c r="H136" s="100"/>
      <c r="I136" s="100"/>
      <c r="J136" s="100">
        <f>'AfterSchool Class'!K137+'CEDAR Class'!K137</f>
        <v>1275</v>
      </c>
      <c r="K136" s="100">
        <f>'AfterSchool Class'!L137+'CEDAR Class'!L137</f>
        <v>1275</v>
      </c>
      <c r="L136" s="100">
        <f>'AfterSchool Class'!M137+'CEDAR Class'!M137</f>
        <v>1275</v>
      </c>
      <c r="M136" s="100">
        <f>'AfterSchool Class'!N137+'CEDAR Class'!N137</f>
        <v>1275</v>
      </c>
      <c r="N136" s="100">
        <v>5000</v>
      </c>
    </row>
    <row r="137" spans="1:22" ht="12" customHeight="1">
      <c r="A137" s="322" t="s">
        <v>118</v>
      </c>
      <c r="B137" s="100"/>
      <c r="C137" s="100"/>
      <c r="D137" s="100"/>
      <c r="E137" s="100"/>
      <c r="F137" s="100"/>
      <c r="G137" s="100"/>
      <c r="H137" s="100"/>
      <c r="I137" s="100"/>
      <c r="J137" s="100">
        <f>'AfterSchool Class'!K138+'CEDAR Class'!K138</f>
        <v>1275</v>
      </c>
      <c r="K137" s="100">
        <f>'AfterSchool Class'!L138+'CEDAR Class'!L138</f>
        <v>1275</v>
      </c>
      <c r="L137" s="100">
        <f>'AfterSchool Class'!M138+'CEDAR Class'!M138</f>
        <v>1275</v>
      </c>
      <c r="M137" s="100">
        <f>'AfterSchool Class'!N138+'CEDAR Class'!N138</f>
        <v>1275</v>
      </c>
      <c r="N137" s="100">
        <v>5000</v>
      </c>
    </row>
    <row r="138" spans="1:22" ht="12" customHeight="1">
      <c r="A138" s="324" t="s">
        <v>962</v>
      </c>
      <c r="B138" s="324"/>
      <c r="C138" s="325"/>
      <c r="D138" s="325"/>
      <c r="E138" s="325"/>
      <c r="F138" s="325"/>
      <c r="G138" s="325"/>
      <c r="H138" s="325">
        <v>0</v>
      </c>
      <c r="I138" s="325">
        <v>0</v>
      </c>
      <c r="J138" s="325">
        <v>2500</v>
      </c>
      <c r="K138" s="325">
        <v>2500</v>
      </c>
      <c r="L138" s="325">
        <v>2500</v>
      </c>
      <c r="M138" s="325">
        <v>2500</v>
      </c>
      <c r="N138" s="325">
        <f>SUM(J138:M138)</f>
        <v>10000</v>
      </c>
      <c r="O138" s="325">
        <f>SUM(K138:N138)</f>
        <v>17500</v>
      </c>
      <c r="P138" s="273"/>
      <c r="Q138" s="273"/>
      <c r="R138" s="273"/>
      <c r="S138" s="273"/>
      <c r="T138" s="273"/>
      <c r="U138" s="273"/>
      <c r="V138" s="273"/>
    </row>
    <row r="139" spans="1:22" ht="12" customHeight="1">
      <c r="A139" s="322"/>
      <c r="B139" s="100"/>
      <c r="C139" s="100"/>
      <c r="D139" s="100"/>
      <c r="E139" s="100"/>
      <c r="F139" s="100"/>
      <c r="G139" s="100"/>
      <c r="H139" s="100"/>
      <c r="I139" s="100"/>
      <c r="J139" s="100">
        <f>'AfterSchool Class'!K140+'CEDAR Class'!K140</f>
        <v>0</v>
      </c>
      <c r="K139" s="100">
        <f>'AfterSchool Class'!L140+'CEDAR Class'!L140</f>
        <v>0</v>
      </c>
      <c r="L139" s="100">
        <f>'AfterSchool Class'!M140+'CEDAR Class'!M140</f>
        <v>0</v>
      </c>
      <c r="M139" s="100">
        <f>'AfterSchool Class'!N140+'CEDAR Class'!N140</f>
        <v>0</v>
      </c>
      <c r="N139" s="100">
        <f t="shared" ref="N139" si="18">SUM(J139:M139)</f>
        <v>0</v>
      </c>
    </row>
    <row r="140" spans="1:22" s="263" customFormat="1" ht="12" customHeight="1">
      <c r="A140" s="322" t="s">
        <v>120</v>
      </c>
      <c r="B140" s="323"/>
      <c r="C140" s="323"/>
      <c r="D140" s="323"/>
      <c r="E140" s="323"/>
      <c r="F140" s="323"/>
      <c r="G140" s="323"/>
      <c r="H140" s="323"/>
      <c r="I140" s="323"/>
      <c r="J140" s="323">
        <f>'AfterSchool Class'!K141+'CEDAR Class'!K141</f>
        <v>0</v>
      </c>
      <c r="K140" s="323">
        <f>'AfterSchool Class'!L141+'CEDAR Class'!L141</f>
        <v>0</v>
      </c>
      <c r="L140" s="323">
        <f>'AfterSchool Class'!M141+'CEDAR Class'!M141</f>
        <v>0</v>
      </c>
      <c r="M140" s="323">
        <f>'AfterSchool Class'!N141+'CEDAR Class'!N141</f>
        <v>0</v>
      </c>
      <c r="N140" s="362">
        <v>0</v>
      </c>
    </row>
    <row r="141" spans="1:22" ht="12" customHeight="1">
      <c r="A141" s="309" t="s">
        <v>121</v>
      </c>
      <c r="B141" s="282"/>
      <c r="C141" s="325"/>
      <c r="D141" s="325"/>
      <c r="E141" s="325"/>
      <c r="F141" s="325"/>
      <c r="G141" s="325"/>
      <c r="H141" s="326"/>
      <c r="I141" s="327"/>
      <c r="J141" s="325">
        <v>1250</v>
      </c>
      <c r="K141" s="325">
        <v>1250</v>
      </c>
      <c r="L141" s="325">
        <v>1250</v>
      </c>
      <c r="M141" s="325">
        <v>1250</v>
      </c>
      <c r="N141" s="363">
        <v>0</v>
      </c>
      <c r="O141" s="325">
        <f>SUM(C141:N141)</f>
        <v>5000</v>
      </c>
      <c r="P141" s="329"/>
      <c r="Q141" s="330"/>
      <c r="R141" s="331"/>
      <c r="S141" s="282"/>
      <c r="T141" s="282"/>
      <c r="U141" s="332"/>
      <c r="V141" s="282"/>
    </row>
    <row r="142" spans="1:22" ht="12" customHeight="1">
      <c r="A142" s="309" t="s">
        <v>243</v>
      </c>
      <c r="B142" s="282"/>
      <c r="C142" s="325"/>
      <c r="D142" s="325"/>
      <c r="E142" s="325"/>
      <c r="F142" s="325"/>
      <c r="G142" s="325"/>
      <c r="H142" s="326"/>
      <c r="I142" s="327"/>
      <c r="J142" s="325">
        <v>1250</v>
      </c>
      <c r="K142" s="325">
        <v>1250</v>
      </c>
      <c r="L142" s="325">
        <v>1250</v>
      </c>
      <c r="M142" s="325">
        <v>1250</v>
      </c>
      <c r="N142" s="363">
        <v>0</v>
      </c>
      <c r="O142" s="325">
        <f>SUM(C142:N142)</f>
        <v>5000</v>
      </c>
      <c r="P142" s="329"/>
      <c r="Q142" s="330"/>
      <c r="R142" s="331"/>
      <c r="S142" s="282"/>
      <c r="T142" s="282"/>
      <c r="U142" s="332"/>
      <c r="V142" s="282"/>
    </row>
    <row r="143" spans="1:22" s="334" customFormat="1" ht="12" customHeight="1">
      <c r="A143" s="320" t="s">
        <v>244</v>
      </c>
      <c r="B143" s="333">
        <f t="shared" ref="B143:I143" si="19">SUM(B130:B133)</f>
        <v>0</v>
      </c>
      <c r="C143" s="333">
        <f t="shared" si="19"/>
        <v>0</v>
      </c>
      <c r="D143" s="333">
        <f t="shared" si="19"/>
        <v>0</v>
      </c>
      <c r="E143" s="333">
        <f t="shared" si="19"/>
        <v>0</v>
      </c>
      <c r="F143" s="333">
        <f t="shared" si="19"/>
        <v>0</v>
      </c>
      <c r="G143" s="333">
        <f t="shared" si="19"/>
        <v>0</v>
      </c>
      <c r="H143" s="333">
        <f t="shared" si="19"/>
        <v>0</v>
      </c>
      <c r="I143" s="333">
        <f t="shared" si="19"/>
        <v>0</v>
      </c>
      <c r="J143" s="333">
        <f>SUM(J130:J142)</f>
        <v>17600</v>
      </c>
      <c r="K143" s="333">
        <f>SUM(K130:K142)</f>
        <v>17600</v>
      </c>
      <c r="L143" s="333">
        <f>SUM(L130:L142)</f>
        <v>17600</v>
      </c>
      <c r="M143" s="333">
        <f>SUM(M130:M142)</f>
        <v>17600</v>
      </c>
      <c r="N143" s="333">
        <f>SUM(N130:N142)</f>
        <v>50000</v>
      </c>
    </row>
    <row r="144" spans="1:22" s="48" customFormat="1" ht="12" customHeight="1">
      <c r="A144" s="336" t="s">
        <v>122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1:14" ht="12" customHeight="1">
      <c r="A145" s="335" t="s">
        <v>124</v>
      </c>
      <c r="B145" s="100">
        <f>'2021-JJ Class'!C147+'AfterSchool Class'!C146+'Summer Class'!C146+'BRANCHES class-With NSH exp'!C146+'Sch Part Class-WIth NSH expansi'!C146+'Fund. Class'!C146+'GO Class'!C146</f>
        <v>0</v>
      </c>
      <c r="C145" s="100">
        <f>'2021-JJ Class'!D147+'AfterSchool Class'!D146+'Summer Class'!D146+'BRANCHES class-With NSH exp'!D146+'Sch Part Class-WIth NSH expansi'!D146+'Fund. Class'!D146+'GO Class'!D146</f>
        <v>0</v>
      </c>
      <c r="D145" s="100">
        <f>'2021-JJ Class'!E147+'AfterSchool Class'!E146+'Summer Class'!E146+'BRANCHES class-With NSH exp'!E146+'Sch Part Class-WIth NSH expansi'!E146+'Fund. Class'!E146+'GO Class'!E146</f>
        <v>0</v>
      </c>
      <c r="E145" s="100">
        <f>'2021-JJ Class'!F147+'AfterSchool Class'!F146+'Summer Class'!F146+'BRANCHES class-With NSH exp'!F146+'Sch Part Class-WIth NSH expansi'!F146+'Fund. Class'!F146+'GO Class'!F146</f>
        <v>0</v>
      </c>
      <c r="F145" s="100">
        <f>'2021-JJ Class'!G147+'AfterSchool Class'!G146+'Summer Class'!G146+'BRANCHES class-With NSH exp'!G146+'Sch Part Class-WIth NSH expansi'!G146+'Fund. Class'!G146+'GO Class'!G146</f>
        <v>0</v>
      </c>
      <c r="G145" s="100">
        <f>'2021-JJ Class'!H147+'AfterSchool Class'!H146+'Summer Class'!H146+'BRANCHES class-With NSH exp'!H146+'Sch Part Class-WIth NSH expansi'!H146+'Fund. Class'!H146+'GO Class'!H146</f>
        <v>0</v>
      </c>
      <c r="H145" s="100">
        <f>'2021-JJ Class'!I147+'AfterSchool Class'!I146+'Summer Class'!I146+'BRANCHES class-With NSH exp'!I146+'Sch Part Class-WIth NSH expansi'!I146+'Fund. Class'!I146+'GO Class'!I146</f>
        <v>0</v>
      </c>
      <c r="I145" s="100">
        <f>'2021-JJ Class'!J147+'AfterSchool Class'!J146+'Summer Class'!J146+'BRANCHES class-With NSH exp'!J146+'Sch Part Class-WIth NSH expansi'!J146+'Fund. Class'!J146+'GO Class'!J146</f>
        <v>0</v>
      </c>
      <c r="J145" s="100">
        <f>'2021-JJ Class'!K147+'AfterSchool Class'!K146+'Summer Class'!K146+'BRANCHES class-With NSH exp'!K146+'Sch Part Class-WIth NSH expansi'!K146+'Fund. Class'!K146+'GO Class'!K146</f>
        <v>0</v>
      </c>
      <c r="K145" s="100">
        <f>'2021-JJ Class'!L147+'AfterSchool Class'!L146+'Summer Class'!L146+'BRANCHES class-With NSH exp'!L146+'Sch Part Class-WIth NSH expansi'!L146+'Fund. Class'!L146+'GO Class'!L146</f>
        <v>0</v>
      </c>
      <c r="L145" s="100">
        <f>'2021-JJ Class'!M147+'AfterSchool Class'!M146+'Summer Class'!M146+'BRANCHES class-With NSH exp'!M146+'Sch Part Class-WIth NSH expansi'!M146+'Fund. Class'!M146+'GO Class'!M146</f>
        <v>0</v>
      </c>
      <c r="M145" s="100">
        <f>'2021-JJ Class'!N147+'AfterSchool Class'!N146+'Summer Class'!N146+'BRANCHES class-With NSH exp'!N146+'Sch Part Class-WIth NSH expansi'!N146+'Fund. Class'!N146+'GO Class'!N146</f>
        <v>0</v>
      </c>
      <c r="N145" s="100">
        <f>SUM(B145:M145)</f>
        <v>0</v>
      </c>
    </row>
    <row r="146" spans="1:14" s="48" customFormat="1" ht="12" customHeight="1">
      <c r="A146" s="339" t="s">
        <v>125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1:14" ht="12" customHeight="1">
      <c r="A147" s="337" t="s">
        <v>126</v>
      </c>
      <c r="B147" s="100"/>
      <c r="C147" s="100"/>
      <c r="D147" s="100"/>
      <c r="E147" s="100"/>
      <c r="F147" s="100"/>
      <c r="G147" s="325">
        <v>1300</v>
      </c>
      <c r="H147" s="325">
        <v>5200</v>
      </c>
      <c r="I147" s="325">
        <v>1300</v>
      </c>
      <c r="J147" s="100"/>
      <c r="K147" s="100"/>
      <c r="L147" s="100"/>
      <c r="M147" s="100"/>
      <c r="N147" s="100">
        <f>SUM(B147:M147)</f>
        <v>7800</v>
      </c>
    </row>
    <row r="148" spans="1:14" ht="12" customHeight="1">
      <c r="A148" s="337" t="s">
        <v>245</v>
      </c>
      <c r="B148" s="100">
        <f>'2021-JJ Class'!C150+'AfterSchool Class'!C149+'Summer Class'!C149+'BRANCHES class-With NSH exp'!C149+'Sch Part Class-WIth NSH expansi'!C149+'Fund. Class'!C149+'GO Class'!C149</f>
        <v>0</v>
      </c>
      <c r="C148" s="100">
        <f>'2021-JJ Class'!D150+'AfterSchool Class'!D149+'Summer Class'!D149+'BRANCHES class-With NSH exp'!D149+'Sch Part Class-WIth NSH expansi'!D149+'Fund. Class'!D149+'GO Class'!D149</f>
        <v>0</v>
      </c>
      <c r="D148" s="100">
        <f>'2021-JJ Class'!E150+'AfterSchool Class'!E149+'Summer Class'!E149+'BRANCHES class-With NSH exp'!E149+'Sch Part Class-WIth NSH expansi'!E149+'Fund. Class'!E149+'GO Class'!E149</f>
        <v>0</v>
      </c>
      <c r="E148" s="100">
        <f>'2021-JJ Class'!F150+'AfterSchool Class'!F149+'Summer Class'!F149+'BRANCHES class-With NSH exp'!F149+'Sch Part Class-WIth NSH expansi'!F149+'Fund. Class'!F149+'GO Class'!F149</f>
        <v>0</v>
      </c>
      <c r="F148" s="100">
        <f>'2021-JJ Class'!G150+'AfterSchool Class'!G149+'Summer Class'!G149+'BRANCHES class-With NSH exp'!G149+'Sch Part Class-WIth NSH expansi'!G149+'Fund. Class'!G149+'GO Class'!G149</f>
        <v>0</v>
      </c>
      <c r="G148" s="325">
        <v>667</v>
      </c>
      <c r="H148" s="325">
        <v>2666</v>
      </c>
      <c r="I148" s="325">
        <v>667</v>
      </c>
      <c r="J148" s="100">
        <f>'2021-JJ Class'!K150+'AfterSchool Class'!K149+'Summer Class'!K149+'BRANCHES class-With NSH exp'!K149+'Sch Part Class-WIth NSH expansi'!K149+'Fund. Class'!K149+'GO Class'!K149</f>
        <v>0</v>
      </c>
      <c r="K148" s="100">
        <f>'2021-JJ Class'!L150+'AfterSchool Class'!L149+'Summer Class'!L149+'BRANCHES class-With NSH exp'!L149+'Sch Part Class-WIth NSH expansi'!L149+'Fund. Class'!L149+'GO Class'!L149</f>
        <v>0</v>
      </c>
      <c r="L148" s="100">
        <f>'2021-JJ Class'!M150+'AfterSchool Class'!M149+'Summer Class'!M149+'BRANCHES class-With NSH exp'!M149+'Sch Part Class-WIth NSH expansi'!M149+'Fund. Class'!M149+'GO Class'!M149</f>
        <v>0</v>
      </c>
      <c r="M148" s="100">
        <f>'2021-JJ Class'!N150+'AfterSchool Class'!N149+'Summer Class'!N149+'BRANCHES class-With NSH exp'!N149+'Sch Part Class-WIth NSH expansi'!N149+'Fund. Class'!N149+'GO Class'!N149</f>
        <v>0</v>
      </c>
      <c r="N148" s="100">
        <f>SUM(B148:M148)</f>
        <v>4000</v>
      </c>
    </row>
    <row r="149" spans="1:14" ht="12" customHeight="1">
      <c r="A149" s="337" t="s">
        <v>127</v>
      </c>
      <c r="B149" s="100">
        <f>'2021-JJ Class'!C151+'AfterSchool Class'!C150+'Summer Class'!C150+'BRANCHES class-With NSH exp'!C150+'Sch Part Class-WIth NSH expansi'!C150+'Fund. Class'!C150+'GO Class'!C150</f>
        <v>0</v>
      </c>
      <c r="C149" s="100">
        <f>'2021-JJ Class'!D151+'AfterSchool Class'!D150+'Summer Class'!D150+'BRANCHES class-With NSH exp'!D150+'Sch Part Class-WIth NSH expansi'!D150+'Fund. Class'!D150+'GO Class'!D150</f>
        <v>0</v>
      </c>
      <c r="D149" s="100">
        <f>'2021-JJ Class'!E151+'AfterSchool Class'!E150+'Summer Class'!E150+'BRANCHES class-With NSH exp'!E150+'Sch Part Class-WIth NSH expansi'!E150+'Fund. Class'!E150+'GO Class'!E150</f>
        <v>0</v>
      </c>
      <c r="E149" s="100">
        <f>'2021-JJ Class'!F151+'AfterSchool Class'!F150+'Summer Class'!F150+'BRANCHES class-With NSH exp'!F150+'Sch Part Class-WIth NSH expansi'!F150+'Fund. Class'!F150+'GO Class'!F150</f>
        <v>0</v>
      </c>
      <c r="F149" s="100">
        <f>'2021-JJ Class'!G151+'AfterSchool Class'!G150+'Summer Class'!G150+'BRANCHES class-With NSH exp'!G150+'Sch Part Class-WIth NSH expansi'!G150+'Fund. Class'!G150+'GO Class'!G150</f>
        <v>0</v>
      </c>
      <c r="G149" s="100">
        <f>'2021-JJ Class'!H151+'AfterSchool Class'!H150+'Summer Class'!H150+'BRANCHES class-With NSH exp'!H150+'Sch Part Class-WIth NSH expansi'!H150+'Fund. Class'!H150+'GO Class'!H150</f>
        <v>0</v>
      </c>
      <c r="H149" s="100">
        <f>'2021-JJ Class'!I151+'AfterSchool Class'!I150+'Summer Class'!I150+'BRANCHES class-With NSH exp'!I150+'Sch Part Class-WIth NSH expansi'!I150+'Fund. Class'!I150+'GO Class'!I150</f>
        <v>0</v>
      </c>
      <c r="I149" s="100">
        <f>'2021-JJ Class'!J151+'AfterSchool Class'!J150+'Summer Class'!J150+'BRANCHES class-With NSH exp'!J150+'Sch Part Class-WIth NSH expansi'!J150+'Fund. Class'!J150+'GO Class'!J150</f>
        <v>0</v>
      </c>
      <c r="J149" s="100">
        <f>'2021-JJ Class'!K151+'AfterSchool Class'!K150+'Summer Class'!K150+'BRANCHES class-With NSH exp'!K150+'Sch Part Class-WIth NSH expansi'!K150+'Fund. Class'!K150+'GO Class'!K150</f>
        <v>0</v>
      </c>
      <c r="K149" s="100">
        <f>'2021-JJ Class'!L151+'AfterSchool Class'!L150+'Summer Class'!L150+'BRANCHES class-With NSH exp'!L150+'Sch Part Class-WIth NSH expansi'!L150+'Fund. Class'!L150+'GO Class'!L150</f>
        <v>0</v>
      </c>
      <c r="L149" s="100">
        <f>'2021-JJ Class'!M151+'AfterSchool Class'!M150+'Summer Class'!M150+'BRANCHES class-With NSH exp'!M150+'Sch Part Class-WIth NSH expansi'!M150+'Fund. Class'!M150+'GO Class'!M150</f>
        <v>0</v>
      </c>
      <c r="M149" s="100">
        <f>'2021-JJ Class'!N151+'AfterSchool Class'!N150+'Summer Class'!N150+'BRANCHES class-With NSH exp'!N150+'Sch Part Class-WIth NSH expansi'!N150+'Fund. Class'!N150+'GO Class'!N150</f>
        <v>0</v>
      </c>
      <c r="N149" s="100"/>
    </row>
    <row r="150" spans="1:14" ht="12" customHeight="1">
      <c r="A150" s="337" t="s">
        <v>128</v>
      </c>
      <c r="B150" s="325">
        <v>1200</v>
      </c>
      <c r="C150" s="325">
        <v>1200</v>
      </c>
      <c r="D150" s="325">
        <v>1200</v>
      </c>
      <c r="E150" s="325">
        <v>1200</v>
      </c>
      <c r="F150" s="325">
        <v>1200</v>
      </c>
      <c r="G150" s="325">
        <v>0</v>
      </c>
      <c r="H150" s="325">
        <v>0</v>
      </c>
      <c r="I150" s="325">
        <v>0</v>
      </c>
      <c r="J150" s="325">
        <v>1200</v>
      </c>
      <c r="K150" s="325">
        <v>1200</v>
      </c>
      <c r="L150" s="325">
        <v>1200</v>
      </c>
      <c r="M150" s="325">
        <v>1200</v>
      </c>
      <c r="N150" s="100">
        <f>SUM(B150:M150)</f>
        <v>10800</v>
      </c>
    </row>
    <row r="151" spans="1:14" s="51" customFormat="1" ht="12" customHeight="1">
      <c r="A151" s="339" t="s">
        <v>131</v>
      </c>
      <c r="B151" s="105">
        <f>SUM(B147:B150)</f>
        <v>1200</v>
      </c>
      <c r="C151" s="105">
        <f t="shared" ref="C151:N151" si="20">SUM(C147:C150)</f>
        <v>1200</v>
      </c>
      <c r="D151" s="105">
        <f t="shared" si="20"/>
        <v>1200</v>
      </c>
      <c r="E151" s="105">
        <f t="shared" si="20"/>
        <v>1200</v>
      </c>
      <c r="F151" s="105">
        <f t="shared" si="20"/>
        <v>1200</v>
      </c>
      <c r="G151" s="105">
        <f t="shared" si="20"/>
        <v>1967</v>
      </c>
      <c r="H151" s="105">
        <f t="shared" si="20"/>
        <v>7866</v>
      </c>
      <c r="I151" s="105">
        <f t="shared" si="20"/>
        <v>1967</v>
      </c>
      <c r="J151" s="105">
        <f t="shared" si="20"/>
        <v>1200</v>
      </c>
      <c r="K151" s="105">
        <f t="shared" si="20"/>
        <v>1200</v>
      </c>
      <c r="L151" s="105">
        <f t="shared" si="20"/>
        <v>1200</v>
      </c>
      <c r="M151" s="105">
        <f t="shared" si="20"/>
        <v>1200</v>
      </c>
      <c r="N151" s="105">
        <f t="shared" si="20"/>
        <v>22600</v>
      </c>
    </row>
    <row r="152" spans="1:14" ht="12" customHeight="1">
      <c r="A152" s="335" t="s">
        <v>246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</row>
    <row r="153" spans="1:14" s="51" customFormat="1" ht="12" customHeight="1">
      <c r="A153" s="338" t="s">
        <v>247</v>
      </c>
      <c r="B153" s="105">
        <f>SUM(B152,B151,B145)</f>
        <v>1200</v>
      </c>
      <c r="C153" s="105">
        <f t="shared" ref="C153:N153" si="21">SUM(C152,C151,C145)</f>
        <v>1200</v>
      </c>
      <c r="D153" s="105">
        <f t="shared" si="21"/>
        <v>1200</v>
      </c>
      <c r="E153" s="105">
        <f t="shared" si="21"/>
        <v>1200</v>
      </c>
      <c r="F153" s="105">
        <f t="shared" si="21"/>
        <v>1200</v>
      </c>
      <c r="G153" s="105">
        <f t="shared" si="21"/>
        <v>1967</v>
      </c>
      <c r="H153" s="105">
        <f t="shared" si="21"/>
        <v>7866</v>
      </c>
      <c r="I153" s="105">
        <f t="shared" si="21"/>
        <v>1967</v>
      </c>
      <c r="J153" s="105">
        <f t="shared" si="21"/>
        <v>1200</v>
      </c>
      <c r="K153" s="105">
        <f t="shared" si="21"/>
        <v>1200</v>
      </c>
      <c r="L153" s="105">
        <f t="shared" si="21"/>
        <v>1200</v>
      </c>
      <c r="M153" s="105">
        <f t="shared" si="21"/>
        <v>1200</v>
      </c>
      <c r="N153" s="105">
        <f t="shared" si="21"/>
        <v>22600</v>
      </c>
    </row>
    <row r="154" spans="1:14" ht="12" customHeight="1">
      <c r="A154" s="340" t="s">
        <v>132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</row>
    <row r="155" spans="1:14" ht="12" customHeight="1">
      <c r="A155" s="340" t="s">
        <v>133</v>
      </c>
      <c r="B155" s="100">
        <f>'2021-JJ Class'!C157+'AfterSchool Class'!C156+'Summer Class'!C156+'BRANCHES class-With NSH exp'!C156+'Sch Part Class-WIth NSH expansi'!C156+'Fund. Class'!C156+'GO Class'!C156</f>
        <v>0</v>
      </c>
      <c r="C155" s="100">
        <f>'2021-JJ Class'!D157+'AfterSchool Class'!D156+'Summer Class'!D156+'BRANCHES class-With NSH exp'!D156+'Sch Part Class-WIth NSH expansi'!D156+'Fund. Class'!D156+'GO Class'!D156</f>
        <v>0</v>
      </c>
      <c r="D155" s="100">
        <f>'2021-JJ Class'!E157+'AfterSchool Class'!E156+'Summer Class'!E156+'BRANCHES class-With NSH exp'!E156+'Sch Part Class-WIth NSH expansi'!E156+'Fund. Class'!E156+'GO Class'!E156</f>
        <v>0</v>
      </c>
      <c r="E155" s="100">
        <f>'2021-JJ Class'!F157+'AfterSchool Class'!F156+'Summer Class'!F156+'BRANCHES class-With NSH exp'!F156+'Sch Part Class-WIth NSH expansi'!F156+'Fund. Class'!F156+'GO Class'!F156</f>
        <v>0</v>
      </c>
      <c r="F155" s="100">
        <v>300</v>
      </c>
      <c r="G155" s="100">
        <f>'2021-JJ Class'!H157+'AfterSchool Class'!H156+'Summer Class'!H156+'BRANCHES class-With NSH exp'!H156+'Sch Part Class-WIth NSH expansi'!H156+'Fund. Class'!H156+'GO Class'!H156</f>
        <v>0</v>
      </c>
      <c r="H155" s="100">
        <f>'2021-JJ Class'!I157+'AfterSchool Class'!I156+'Summer Class'!I156+'BRANCHES class-With NSH exp'!I156+'Sch Part Class-WIth NSH expansi'!I156+'Fund. Class'!I156+'GO Class'!I156</f>
        <v>0</v>
      </c>
      <c r="I155" s="100">
        <f>'2021-JJ Class'!J157+'AfterSchool Class'!J156+'Summer Class'!J156+'BRANCHES class-With NSH exp'!J156+'Sch Part Class-WIth NSH expansi'!J156+'Fund. Class'!J156+'GO Class'!J156</f>
        <v>0</v>
      </c>
      <c r="J155" s="100">
        <f>'2021-JJ Class'!K157+'AfterSchool Class'!K156+'Summer Class'!K156+'BRANCHES class-With NSH exp'!K156+'Sch Part Class-WIth NSH expansi'!K156+'Fund. Class'!K156+'GO Class'!K156</f>
        <v>0</v>
      </c>
      <c r="K155" s="100">
        <f>'2021-JJ Class'!L157+'AfterSchool Class'!L156+'Summer Class'!L156+'BRANCHES class-With NSH exp'!L156+'Sch Part Class-WIth NSH expansi'!L156+'Fund. Class'!L156+'GO Class'!L156</f>
        <v>0</v>
      </c>
      <c r="L155" s="100">
        <f>'2021-JJ Class'!M157+'AfterSchool Class'!M156+'Summer Class'!M156+'BRANCHES class-With NSH exp'!M156+'Sch Part Class-WIth NSH expansi'!M156+'Fund. Class'!M156+'GO Class'!M156</f>
        <v>0</v>
      </c>
      <c r="M155" s="100">
        <v>300</v>
      </c>
      <c r="N155" s="100">
        <f>SUM(B155:M155)</f>
        <v>600</v>
      </c>
    </row>
    <row r="156" spans="1:14" ht="12" customHeight="1">
      <c r="A156" s="340" t="s">
        <v>134</v>
      </c>
      <c r="B156" s="100">
        <f>'2021-JJ Class'!C158+'AfterSchool Class'!C157+'Summer Class'!C157+'BRANCHES class-With NSH exp'!C157+'Sch Part Class-WIth NSH expansi'!C157+'Fund. Class'!C157+'GO Class'!C157</f>
        <v>0</v>
      </c>
      <c r="C156" s="100">
        <f>'2021-JJ Class'!D158+'AfterSchool Class'!D157+'Summer Class'!D157+'BRANCHES class-With NSH exp'!D157+'Sch Part Class-WIth NSH expansi'!D157+'Fund. Class'!D157+'GO Class'!D157</f>
        <v>0</v>
      </c>
      <c r="D156" s="100">
        <f>'2021-JJ Class'!E158+'AfterSchool Class'!E157+'Summer Class'!E157+'BRANCHES class-With NSH exp'!E157+'Sch Part Class-WIth NSH expansi'!E157+'Fund. Class'!E157+'GO Class'!E157</f>
        <v>0</v>
      </c>
      <c r="E156" s="100">
        <f>'2021-JJ Class'!F158+'AfterSchool Class'!F157+'Summer Class'!F157+'BRANCHES class-With NSH exp'!F157+'Sch Part Class-WIth NSH expansi'!F157+'Fund. Class'!F157+'GO Class'!F157</f>
        <v>0</v>
      </c>
      <c r="F156" s="100">
        <f>'2021-JJ Class'!G158+'AfterSchool Class'!G157+'Summer Class'!G157+'BRANCHES class-With NSH exp'!G157+'Sch Part Class-WIth NSH expansi'!G157+'Fund. Class'!G157+'GO Class'!G157</f>
        <v>0</v>
      </c>
      <c r="G156" s="100">
        <f>'2021-JJ Class'!H158+'AfterSchool Class'!H157+'Summer Class'!H157+'BRANCHES class-With NSH exp'!H157+'Sch Part Class-WIth NSH expansi'!H157+'Fund. Class'!H157+'GO Class'!H157</f>
        <v>0</v>
      </c>
      <c r="H156" s="100">
        <f>'2021-JJ Class'!I158+'AfterSchool Class'!I157+'Summer Class'!I157+'BRANCHES class-With NSH exp'!I157+'Sch Part Class-WIth NSH expansi'!I157+'Fund. Class'!I157+'GO Class'!I157</f>
        <v>0</v>
      </c>
      <c r="I156" s="100">
        <f>'2021-JJ Class'!J158+'AfterSchool Class'!J157+'Summer Class'!J157+'BRANCHES class-With NSH exp'!J157+'Sch Part Class-WIth NSH expansi'!J157+'Fund. Class'!J157+'GO Class'!J157</f>
        <v>0</v>
      </c>
      <c r="J156" s="100">
        <f>'2021-JJ Class'!K158+'AfterSchool Class'!K157+'Summer Class'!K157+'BRANCHES class-With NSH exp'!K157+'Sch Part Class-WIth NSH expansi'!K157+'Fund. Class'!K157+'GO Class'!K157</f>
        <v>0</v>
      </c>
      <c r="K156" s="100">
        <f>'2021-JJ Class'!L158+'AfterSchool Class'!L157+'Summer Class'!L157+'BRANCHES class-With NSH exp'!L157+'Sch Part Class-WIth NSH expansi'!L157+'Fund. Class'!L157+'GO Class'!L157</f>
        <v>0</v>
      </c>
      <c r="L156" s="100">
        <f>'2021-JJ Class'!M158+'AfterSchool Class'!M157+'Summer Class'!M157+'BRANCHES class-With NSH exp'!M157+'Sch Part Class-WIth NSH expansi'!M157+'Fund. Class'!M157+'GO Class'!M157</f>
        <v>0</v>
      </c>
      <c r="M156" s="100">
        <f>'2021-JJ Class'!N158+'AfterSchool Class'!N157+'Summer Class'!N157+'BRANCHES class-With NSH exp'!N157+'Sch Part Class-WIth NSH expansi'!N157+'Fund. Class'!N157+'GO Class'!N157</f>
        <v>0</v>
      </c>
      <c r="N156" s="100">
        <f>SUM(B156:M156)</f>
        <v>0</v>
      </c>
    </row>
    <row r="157" spans="1:14" s="51" customFormat="1" ht="12" customHeight="1">
      <c r="A157" s="341" t="s">
        <v>135</v>
      </c>
      <c r="B157" s="105">
        <f>SUM(B154:B156,B153,B143)</f>
        <v>1200</v>
      </c>
      <c r="C157" s="105">
        <f t="shared" ref="C157:M157" si="22">SUM(C154:C156,C153,C143)</f>
        <v>1200</v>
      </c>
      <c r="D157" s="105">
        <f t="shared" si="22"/>
        <v>1200</v>
      </c>
      <c r="E157" s="105">
        <f t="shared" si="22"/>
        <v>1200</v>
      </c>
      <c r="F157" s="105">
        <f t="shared" si="22"/>
        <v>1500</v>
      </c>
      <c r="G157" s="105">
        <f t="shared" si="22"/>
        <v>1967</v>
      </c>
      <c r="H157" s="105">
        <f t="shared" si="22"/>
        <v>7866</v>
      </c>
      <c r="I157" s="105">
        <f t="shared" si="22"/>
        <v>1967</v>
      </c>
      <c r="J157" s="105">
        <f t="shared" si="22"/>
        <v>18800</v>
      </c>
      <c r="K157" s="105">
        <f t="shared" si="22"/>
        <v>18800</v>
      </c>
      <c r="L157" s="105">
        <f t="shared" si="22"/>
        <v>18800</v>
      </c>
      <c r="M157" s="105">
        <f t="shared" si="22"/>
        <v>19100</v>
      </c>
      <c r="N157" s="105">
        <f>SUM(N143, N153, N154:N156)</f>
        <v>73200</v>
      </c>
    </row>
    <row r="158" spans="1:14" ht="12" customHeight="1">
      <c r="A158" s="268" t="s">
        <v>136</v>
      </c>
      <c r="B158" s="100">
        <f>'2021-JJ Class'!C160+'AfterSchool Class'!C159+'Summer Class'!C159+'BRANCHES class-With NSH exp'!C159+'Sch Part Class-WIth NSH expansi'!C159+'Fund. Class'!C159+'GO Class'!C159</f>
        <v>0</v>
      </c>
      <c r="C158" s="100">
        <f>'2021-JJ Class'!D160+'AfterSchool Class'!D159+'Summer Class'!D159+'BRANCHES class-With NSH exp'!D159+'Sch Part Class-WIth NSH expansi'!D159+'Fund. Class'!D159+'GO Class'!D159</f>
        <v>0</v>
      </c>
      <c r="D158" s="100">
        <f>'2021-JJ Class'!E160+'AfterSchool Class'!E159+'Summer Class'!E159+'BRANCHES class-With NSH exp'!E159+'Sch Part Class-WIth NSH expansi'!E159+'Fund. Class'!E159+'GO Class'!E159</f>
        <v>0</v>
      </c>
      <c r="E158" s="100">
        <f>'2021-JJ Class'!F160+'AfterSchool Class'!F159+'Summer Class'!F159+'BRANCHES class-With NSH exp'!F159+'Sch Part Class-WIth NSH expansi'!F159+'Fund. Class'!F159+'GO Class'!F159</f>
        <v>0</v>
      </c>
      <c r="F158" s="100">
        <f>'2021-JJ Class'!G160+'AfterSchool Class'!G159+'Summer Class'!G159+'BRANCHES class-With NSH exp'!G159+'Sch Part Class-WIth NSH expansi'!G159+'Fund. Class'!G159+'GO Class'!G159</f>
        <v>0</v>
      </c>
      <c r="G158" s="100">
        <f>'2021-JJ Class'!H160+'AfterSchool Class'!H159+'Summer Class'!H159+'BRANCHES class-With NSH exp'!H159+'Sch Part Class-WIth NSH expansi'!H159+'Fund. Class'!H159+'GO Class'!H159</f>
        <v>0</v>
      </c>
      <c r="H158" s="100">
        <f>'2021-JJ Class'!I160+'AfterSchool Class'!I159+'Summer Class'!I159+'BRANCHES class-With NSH exp'!I159+'Sch Part Class-WIth NSH expansi'!I159+'Fund. Class'!I159+'GO Class'!I159</f>
        <v>0</v>
      </c>
      <c r="I158" s="100">
        <f>'2021-JJ Class'!J160+'AfterSchool Class'!J159+'Summer Class'!J159+'BRANCHES class-With NSH exp'!J159+'Sch Part Class-WIth NSH expansi'!J159+'Fund. Class'!J159+'GO Class'!J159</f>
        <v>0</v>
      </c>
      <c r="J158" s="100">
        <f>'2021-JJ Class'!K160+'AfterSchool Class'!K159+'Summer Class'!K159+'BRANCHES class-With NSH exp'!K159+'Sch Part Class-WIth NSH expansi'!K159+'Fund. Class'!K159+'GO Class'!K159</f>
        <v>0</v>
      </c>
      <c r="K158" s="100">
        <f>'2021-JJ Class'!L160+'AfterSchool Class'!L159+'Summer Class'!L159+'BRANCHES class-With NSH exp'!L159+'Sch Part Class-WIth NSH expansi'!L159+'Fund. Class'!L159+'GO Class'!L159</f>
        <v>0</v>
      </c>
      <c r="L158" s="100">
        <f>'2021-JJ Class'!M160+'AfterSchool Class'!M159+'Summer Class'!M159+'BRANCHES class-With NSH exp'!M159+'Sch Part Class-WIth NSH expansi'!M159+'Fund. Class'!M159+'GO Class'!M159</f>
        <v>0</v>
      </c>
      <c r="M158" s="100">
        <f>'2021-JJ Class'!N160+'AfterSchool Class'!N159+'Summer Class'!N159+'BRANCHES class-With NSH exp'!N159+'Sch Part Class-WIth NSH expansi'!N159+'Fund. Class'!N159+'GO Class'!N159</f>
        <v>0</v>
      </c>
      <c r="N158" s="100">
        <f>SUM(B158:M158)</f>
        <v>0</v>
      </c>
    </row>
    <row r="159" spans="1:14" ht="12" customHeight="1">
      <c r="A159" s="32" t="s">
        <v>137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</row>
    <row r="160" spans="1:14" ht="12" customHeight="1">
      <c r="A160" s="32" t="s">
        <v>138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 ht="12" customHeight="1">
      <c r="A161" s="32" t="s">
        <v>139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</row>
    <row r="162" spans="1:14" ht="12" customHeight="1">
      <c r="A162" s="268" t="s">
        <v>140</v>
      </c>
      <c r="B162" s="100">
        <f>'2021-JJ Class'!C164+'AfterSchool Class'!C163+'Summer Class'!C163+'BRANCHES class-With NSH exp'!C163+'Sch Part Class-WIth NSH expansi'!C163+'Fund. Class'!C163+'GO Class'!C163</f>
        <v>79.166666666666671</v>
      </c>
      <c r="C162" s="100">
        <f>'2021-JJ Class'!D164+'AfterSchool Class'!D163+'Summer Class'!D163+'BRANCHES class-With NSH exp'!D163+'Sch Part Class-WIth NSH expansi'!D163+'Fund. Class'!D163+'GO Class'!D163</f>
        <v>79.17</v>
      </c>
      <c r="D162" s="100">
        <f>'2021-JJ Class'!E164+'AfterSchool Class'!E163+'Summer Class'!E163+'BRANCHES class-With NSH exp'!E163+'Sch Part Class-WIth NSH expansi'!E163+'Fund. Class'!E163+'GO Class'!E163</f>
        <v>79.17</v>
      </c>
      <c r="E162" s="100">
        <f>'2021-JJ Class'!F164+'AfterSchool Class'!F163+'Summer Class'!F163+'BRANCHES class-With NSH exp'!F163+'Sch Part Class-WIth NSH expansi'!F163+'Fund. Class'!F163+'GO Class'!F163</f>
        <v>79.17</v>
      </c>
      <c r="F162" s="100">
        <f>'2021-JJ Class'!G164+'AfterSchool Class'!G163+'Summer Class'!G163+'BRANCHES class-With NSH exp'!G163+'Sch Part Class-WIth NSH expansi'!G163+'Fund. Class'!G163+'GO Class'!G163</f>
        <v>79.17</v>
      </c>
      <c r="G162" s="100">
        <f>'2021-JJ Class'!H164+'AfterSchool Class'!H163+'Summer Class'!H163+'BRANCHES class-With NSH exp'!H163+'Sch Part Class-WIth NSH expansi'!H163+'Fund. Class'!H163+'GO Class'!H163</f>
        <v>79.17</v>
      </c>
      <c r="H162" s="100">
        <f>'2021-JJ Class'!I164+'AfterSchool Class'!I163+'Summer Class'!I163+'BRANCHES class-With NSH exp'!I163+'Sch Part Class-WIth NSH expansi'!I163+'Fund. Class'!I163+'GO Class'!I163</f>
        <v>79.17</v>
      </c>
      <c r="I162" s="100">
        <f>'2021-JJ Class'!J164+'AfterSchool Class'!J163+'Summer Class'!J163+'BRANCHES class-With NSH exp'!J163+'Sch Part Class-WIth NSH expansi'!J163+'Fund. Class'!J163+'GO Class'!J163</f>
        <v>79.17</v>
      </c>
      <c r="J162" s="100">
        <f>'2021-JJ Class'!K164+'AfterSchool Class'!K163+'Summer Class'!K163+'BRANCHES class-With NSH exp'!K163+'Sch Part Class-WIth NSH expansi'!K163+'Fund. Class'!K163+'GO Class'!K163</f>
        <v>79.17</v>
      </c>
      <c r="K162" s="100">
        <f>'2021-JJ Class'!L164+'AfterSchool Class'!L163+'Summer Class'!L163+'BRANCHES class-With NSH exp'!L163+'Sch Part Class-WIth NSH expansi'!L163+'Fund. Class'!L163+'GO Class'!L163</f>
        <v>79.17</v>
      </c>
      <c r="L162" s="100">
        <f>'2021-JJ Class'!M164+'AfterSchool Class'!M163+'Summer Class'!M163+'BRANCHES class-With NSH exp'!M163+'Sch Part Class-WIth NSH expansi'!M163+'Fund. Class'!M163+'GO Class'!M163</f>
        <v>79.17</v>
      </c>
      <c r="M162" s="100">
        <f>'2021-JJ Class'!N164+'AfterSchool Class'!N163+'Summer Class'!N163+'BRANCHES class-With NSH exp'!N163+'Sch Part Class-WIth NSH expansi'!N163+'Fund. Class'!N163+'GO Class'!N163</f>
        <v>79.17</v>
      </c>
      <c r="N162" s="100">
        <f>SUM(B162:M162)</f>
        <v>950.03666666666652</v>
      </c>
    </row>
    <row r="163" spans="1:14" ht="12" customHeight="1">
      <c r="A163" s="268" t="s">
        <v>141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</row>
    <row r="164" spans="1:14" ht="12" customHeight="1">
      <c r="A164" s="268" t="s">
        <v>311</v>
      </c>
      <c r="B164" s="100">
        <v>2083.33</v>
      </c>
      <c r="C164" s="100">
        <v>2083.33</v>
      </c>
      <c r="D164" s="100">
        <v>2083.33</v>
      </c>
      <c r="E164" s="100">
        <v>2083.33</v>
      </c>
      <c r="F164" s="100">
        <v>2083.33</v>
      </c>
      <c r="G164" s="100">
        <v>2083.33</v>
      </c>
      <c r="H164" s="100">
        <v>2083.33</v>
      </c>
      <c r="I164" s="100">
        <v>2083.33</v>
      </c>
      <c r="J164" s="100">
        <v>2083.33</v>
      </c>
      <c r="K164" s="100">
        <v>2083.33</v>
      </c>
      <c r="L164" s="100">
        <v>2083.33</v>
      </c>
      <c r="M164" s="100">
        <v>2083.33</v>
      </c>
      <c r="N164" s="100">
        <f>SUM(B164:M164)</f>
        <v>24999.960000000006</v>
      </c>
    </row>
    <row r="165" spans="1:14" ht="12" customHeight="1">
      <c r="A165" s="32" t="s">
        <v>143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</row>
    <row r="166" spans="1:14" s="350" customFormat="1" ht="12" customHeight="1">
      <c r="A166" s="342" t="s">
        <v>144</v>
      </c>
      <c r="B166" s="349">
        <f t="shared" ref="B166:N166" si="23">SUM(B120:B127,B157,B158:B165)</f>
        <v>5614.246666666666</v>
      </c>
      <c r="C166" s="349">
        <f t="shared" si="23"/>
        <v>5614.25</v>
      </c>
      <c r="D166" s="349">
        <f t="shared" si="23"/>
        <v>5614.25</v>
      </c>
      <c r="E166" s="349">
        <f t="shared" si="23"/>
        <v>5614.25</v>
      </c>
      <c r="F166" s="349">
        <f t="shared" si="23"/>
        <v>5914.25</v>
      </c>
      <c r="G166" s="349">
        <f t="shared" si="23"/>
        <v>6381.25</v>
      </c>
      <c r="H166" s="349">
        <f t="shared" si="23"/>
        <v>12280.25</v>
      </c>
      <c r="I166" s="349">
        <f t="shared" si="23"/>
        <v>6382.25</v>
      </c>
      <c r="J166" s="349">
        <f t="shared" si="23"/>
        <v>23216.25</v>
      </c>
      <c r="K166" s="349">
        <f t="shared" si="23"/>
        <v>23217.25</v>
      </c>
      <c r="L166" s="349">
        <f t="shared" si="23"/>
        <v>23218.25</v>
      </c>
      <c r="M166" s="349">
        <f t="shared" si="23"/>
        <v>23519.25</v>
      </c>
      <c r="N166" s="349">
        <f t="shared" si="23"/>
        <v>136170.99666666667</v>
      </c>
    </row>
    <row r="167" spans="1:14" s="39" customFormat="1" ht="12" customHeight="1">
      <c r="A167" s="343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1:14" s="348" customFormat="1" ht="12" customHeight="1">
      <c r="A168" s="342" t="s">
        <v>145</v>
      </c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</row>
    <row r="169" spans="1:14" ht="12" customHeight="1">
      <c r="A169" s="32" t="s">
        <v>146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ht="12" customHeight="1">
      <c r="A170" s="32" t="s">
        <v>147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1:14" ht="12" customHeight="1">
      <c r="A171" s="32" t="s">
        <v>148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</row>
    <row r="172" spans="1:14" ht="12" customHeight="1">
      <c r="A172" s="268" t="s">
        <v>249</v>
      </c>
      <c r="B172" s="116">
        <f>N172/12</f>
        <v>755</v>
      </c>
      <c r="C172" s="116">
        <v>755</v>
      </c>
      <c r="D172" s="116">
        <v>755</v>
      </c>
      <c r="E172" s="116">
        <v>755</v>
      </c>
      <c r="F172" s="116">
        <v>755</v>
      </c>
      <c r="G172" s="116">
        <v>755</v>
      </c>
      <c r="H172" s="116">
        <v>755</v>
      </c>
      <c r="I172" s="116">
        <v>755</v>
      </c>
      <c r="J172" s="116">
        <v>755</v>
      </c>
      <c r="K172" s="116">
        <v>755</v>
      </c>
      <c r="L172" s="116">
        <v>755</v>
      </c>
      <c r="M172" s="116">
        <v>755</v>
      </c>
      <c r="N172" s="116">
        <v>9060</v>
      </c>
    </row>
    <row r="173" spans="1:14" ht="12" customHeight="1">
      <c r="A173" s="268" t="s">
        <v>250</v>
      </c>
      <c r="B173" s="116">
        <f>1000/12</f>
        <v>83.333333333333329</v>
      </c>
      <c r="C173" s="116">
        <f t="shared" ref="C173:M173" si="24">1000/12</f>
        <v>83.333333333333329</v>
      </c>
      <c r="D173" s="116">
        <f t="shared" si="24"/>
        <v>83.333333333333329</v>
      </c>
      <c r="E173" s="116">
        <f t="shared" si="24"/>
        <v>83.333333333333329</v>
      </c>
      <c r="F173" s="116">
        <f t="shared" si="24"/>
        <v>83.333333333333329</v>
      </c>
      <c r="G173" s="116">
        <f t="shared" si="24"/>
        <v>83.333333333333329</v>
      </c>
      <c r="H173" s="116">
        <f t="shared" si="24"/>
        <v>83.333333333333329</v>
      </c>
      <c r="I173" s="116">
        <f t="shared" si="24"/>
        <v>83.333333333333329</v>
      </c>
      <c r="J173" s="116">
        <f t="shared" si="24"/>
        <v>83.333333333333329</v>
      </c>
      <c r="K173" s="116">
        <f t="shared" si="24"/>
        <v>83.333333333333329</v>
      </c>
      <c r="L173" s="116">
        <f t="shared" si="24"/>
        <v>83.333333333333329</v>
      </c>
      <c r="M173" s="116">
        <f t="shared" si="24"/>
        <v>83.333333333333329</v>
      </c>
      <c r="N173" s="116">
        <f>SUM(B173:M173)</f>
        <v>1000.0000000000001</v>
      </c>
    </row>
    <row r="174" spans="1:14" ht="12" customHeight="1">
      <c r="A174" s="268" t="s">
        <v>151</v>
      </c>
      <c r="B174" s="116">
        <f>11100/12</f>
        <v>925</v>
      </c>
      <c r="C174" s="116">
        <f t="shared" ref="C174:M174" si="25">11100/12</f>
        <v>925</v>
      </c>
      <c r="D174" s="116">
        <f t="shared" si="25"/>
        <v>925</v>
      </c>
      <c r="E174" s="116">
        <f t="shared" si="25"/>
        <v>925</v>
      </c>
      <c r="F174" s="116">
        <f t="shared" si="25"/>
        <v>925</v>
      </c>
      <c r="G174" s="116">
        <f t="shared" si="25"/>
        <v>925</v>
      </c>
      <c r="H174" s="116">
        <f t="shared" si="25"/>
        <v>925</v>
      </c>
      <c r="I174" s="116">
        <f t="shared" si="25"/>
        <v>925</v>
      </c>
      <c r="J174" s="116">
        <f t="shared" si="25"/>
        <v>925</v>
      </c>
      <c r="K174" s="116">
        <f t="shared" si="25"/>
        <v>925</v>
      </c>
      <c r="L174" s="116">
        <f t="shared" si="25"/>
        <v>925</v>
      </c>
      <c r="M174" s="116">
        <f t="shared" si="25"/>
        <v>925</v>
      </c>
      <c r="N174" s="116">
        <f>SUM(B174:M174)</f>
        <v>11100</v>
      </c>
    </row>
    <row r="175" spans="1:14" ht="12" customHeight="1">
      <c r="A175" s="268" t="s">
        <v>251</v>
      </c>
      <c r="B175" s="116">
        <f>18125/12</f>
        <v>1510.4166666666667</v>
      </c>
      <c r="C175" s="116">
        <f t="shared" ref="C175:M175" si="26">18125/12</f>
        <v>1510.4166666666667</v>
      </c>
      <c r="D175" s="116">
        <f t="shared" si="26"/>
        <v>1510.4166666666667</v>
      </c>
      <c r="E175" s="116">
        <f t="shared" si="26"/>
        <v>1510.4166666666667</v>
      </c>
      <c r="F175" s="116">
        <f t="shared" si="26"/>
        <v>1510.4166666666667</v>
      </c>
      <c r="G175" s="116">
        <f t="shared" si="26"/>
        <v>1510.4166666666667</v>
      </c>
      <c r="H175" s="116">
        <f t="shared" si="26"/>
        <v>1510.4166666666667</v>
      </c>
      <c r="I175" s="116">
        <f t="shared" si="26"/>
        <v>1510.4166666666667</v>
      </c>
      <c r="J175" s="116">
        <f t="shared" si="26"/>
        <v>1510.4166666666667</v>
      </c>
      <c r="K175" s="116">
        <f t="shared" si="26"/>
        <v>1510.4166666666667</v>
      </c>
      <c r="L175" s="116">
        <f t="shared" si="26"/>
        <v>1510.4166666666667</v>
      </c>
      <c r="M175" s="116">
        <f t="shared" si="26"/>
        <v>1510.4166666666667</v>
      </c>
      <c r="N175" s="116">
        <f>SUM(B175:M175)</f>
        <v>18125</v>
      </c>
    </row>
    <row r="176" spans="1:14" ht="12" customHeight="1">
      <c r="A176" s="32" t="s">
        <v>152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</row>
    <row r="177" spans="1:14" s="48" customFormat="1" ht="12" customHeight="1">
      <c r="A177" s="344" t="s">
        <v>153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1:14" ht="12" customHeight="1">
      <c r="A178" s="272" t="s">
        <v>154</v>
      </c>
      <c r="B178" s="116">
        <v>700</v>
      </c>
      <c r="C178" s="116">
        <v>700</v>
      </c>
      <c r="D178" s="116">
        <v>700</v>
      </c>
      <c r="E178" s="116">
        <v>700</v>
      </c>
      <c r="F178" s="116">
        <v>700</v>
      </c>
      <c r="G178" s="116">
        <v>700</v>
      </c>
      <c r="H178" s="116">
        <v>700</v>
      </c>
      <c r="I178" s="116">
        <v>700</v>
      </c>
      <c r="J178" s="116">
        <v>700</v>
      </c>
      <c r="K178" s="116">
        <v>700</v>
      </c>
      <c r="L178" s="116">
        <v>700</v>
      </c>
      <c r="M178" s="116">
        <v>700</v>
      </c>
      <c r="N178" s="116">
        <f>SUM(B178:M178)</f>
        <v>8400</v>
      </c>
    </row>
    <row r="179" spans="1:14" ht="12" customHeight="1">
      <c r="A179" s="272" t="s">
        <v>155</v>
      </c>
      <c r="B179" s="116">
        <v>1166.67</v>
      </c>
      <c r="C179" s="116">
        <f>14000/12</f>
        <v>1166.6666666666667</v>
      </c>
      <c r="D179" s="116">
        <f t="shared" ref="D179:M179" si="27">14000/12</f>
        <v>1166.6666666666667</v>
      </c>
      <c r="E179" s="116">
        <f t="shared" si="27"/>
        <v>1166.6666666666667</v>
      </c>
      <c r="F179" s="116">
        <f t="shared" si="27"/>
        <v>1166.6666666666667</v>
      </c>
      <c r="G179" s="116">
        <f t="shared" si="27"/>
        <v>1166.6666666666667</v>
      </c>
      <c r="H179" s="116">
        <f t="shared" si="27"/>
        <v>1166.6666666666667</v>
      </c>
      <c r="I179" s="116">
        <f t="shared" si="27"/>
        <v>1166.6666666666667</v>
      </c>
      <c r="J179" s="116">
        <f t="shared" si="27"/>
        <v>1166.6666666666667</v>
      </c>
      <c r="K179" s="116">
        <f t="shared" si="27"/>
        <v>1166.6666666666667</v>
      </c>
      <c r="L179" s="116">
        <f t="shared" si="27"/>
        <v>1166.6666666666667</v>
      </c>
      <c r="M179" s="116">
        <f t="shared" si="27"/>
        <v>1166.6666666666667</v>
      </c>
      <c r="N179" s="116">
        <f>SUM(B179:M179)</f>
        <v>14000.003333333332</v>
      </c>
    </row>
    <row r="180" spans="1:14" ht="12" customHeight="1">
      <c r="A180" s="272" t="s">
        <v>156</v>
      </c>
      <c r="B180" s="116">
        <v>300</v>
      </c>
      <c r="C180" s="116">
        <v>300</v>
      </c>
      <c r="D180" s="116">
        <v>300</v>
      </c>
      <c r="E180" s="116">
        <v>300</v>
      </c>
      <c r="F180" s="116">
        <v>300</v>
      </c>
      <c r="G180" s="116">
        <v>300</v>
      </c>
      <c r="H180" s="116">
        <v>300</v>
      </c>
      <c r="I180" s="116">
        <v>300</v>
      </c>
      <c r="J180" s="116">
        <v>300</v>
      </c>
      <c r="K180" s="116">
        <v>300</v>
      </c>
      <c r="L180" s="116">
        <v>300</v>
      </c>
      <c r="M180" s="116">
        <v>300</v>
      </c>
      <c r="N180" s="116">
        <f>SUM(B180:M180)</f>
        <v>3600</v>
      </c>
    </row>
    <row r="181" spans="1:14" ht="12" customHeight="1">
      <c r="A181" s="272" t="s">
        <v>157</v>
      </c>
      <c r="B181" s="116">
        <f>1700/12</f>
        <v>141.66666666666666</v>
      </c>
      <c r="C181" s="116">
        <f t="shared" ref="C181:M181" si="28">1700/12</f>
        <v>141.66666666666666</v>
      </c>
      <c r="D181" s="116">
        <f t="shared" si="28"/>
        <v>141.66666666666666</v>
      </c>
      <c r="E181" s="116">
        <f t="shared" si="28"/>
        <v>141.66666666666666</v>
      </c>
      <c r="F181" s="116">
        <f t="shared" si="28"/>
        <v>141.66666666666666</v>
      </c>
      <c r="G181" s="116">
        <f t="shared" si="28"/>
        <v>141.66666666666666</v>
      </c>
      <c r="H181" s="116">
        <f t="shared" si="28"/>
        <v>141.66666666666666</v>
      </c>
      <c r="I181" s="116">
        <f t="shared" si="28"/>
        <v>141.66666666666666</v>
      </c>
      <c r="J181" s="116">
        <f t="shared" si="28"/>
        <v>141.66666666666666</v>
      </c>
      <c r="K181" s="116">
        <f t="shared" si="28"/>
        <v>141.66666666666666</v>
      </c>
      <c r="L181" s="116">
        <f t="shared" si="28"/>
        <v>141.66666666666666</v>
      </c>
      <c r="M181" s="116">
        <f t="shared" si="28"/>
        <v>141.66666666666666</v>
      </c>
      <c r="N181" s="116">
        <f>SUM(B181:M181)</f>
        <v>1700.0000000000002</v>
      </c>
    </row>
    <row r="182" spans="1:14" ht="12" customHeight="1">
      <c r="A182" s="272" t="s">
        <v>158</v>
      </c>
      <c r="B182" s="116"/>
      <c r="C182" s="116"/>
      <c r="D182" s="116"/>
      <c r="E182" s="116"/>
      <c r="F182" s="116"/>
      <c r="G182" s="116">
        <f>2700/3</f>
        <v>900</v>
      </c>
      <c r="H182" s="116">
        <f t="shared" ref="H182:I182" si="29">2700/3</f>
        <v>900</v>
      </c>
      <c r="I182" s="116">
        <f t="shared" si="29"/>
        <v>900</v>
      </c>
      <c r="J182" s="116"/>
      <c r="K182" s="116"/>
      <c r="L182" s="116"/>
      <c r="M182" s="116"/>
      <c r="N182" s="116">
        <f>SUM(G182:I182)</f>
        <v>2700</v>
      </c>
    </row>
    <row r="183" spans="1:14" ht="12" customHeight="1">
      <c r="A183" s="272" t="s">
        <v>159</v>
      </c>
      <c r="B183" s="116">
        <f>4800/12</f>
        <v>400</v>
      </c>
      <c r="C183" s="116">
        <f t="shared" ref="C183:M183" si="30">4800/12</f>
        <v>400</v>
      </c>
      <c r="D183" s="116">
        <f t="shared" si="30"/>
        <v>400</v>
      </c>
      <c r="E183" s="116">
        <f t="shared" si="30"/>
        <v>400</v>
      </c>
      <c r="F183" s="116">
        <f t="shared" si="30"/>
        <v>400</v>
      </c>
      <c r="G183" s="116">
        <f t="shared" si="30"/>
        <v>400</v>
      </c>
      <c r="H183" s="116">
        <f t="shared" si="30"/>
        <v>400</v>
      </c>
      <c r="I183" s="116">
        <f t="shared" si="30"/>
        <v>400</v>
      </c>
      <c r="J183" s="116">
        <f t="shared" si="30"/>
        <v>400</v>
      </c>
      <c r="K183" s="116">
        <f t="shared" si="30"/>
        <v>400</v>
      </c>
      <c r="L183" s="116">
        <f t="shared" si="30"/>
        <v>400</v>
      </c>
      <c r="M183" s="116">
        <f t="shared" si="30"/>
        <v>400</v>
      </c>
      <c r="N183" s="116">
        <f>SUM(B183:M183)</f>
        <v>4800</v>
      </c>
    </row>
    <row r="184" spans="1:14" s="51" customFormat="1" ht="12" customHeight="1">
      <c r="A184" s="344" t="s">
        <v>160</v>
      </c>
      <c r="B184" s="105">
        <f>SUM(B178:B183)</f>
        <v>2708.3366666666666</v>
      </c>
      <c r="C184" s="105">
        <f t="shared" ref="C184:N184" si="31">SUM(C178:C183)</f>
        <v>2708.3333333333335</v>
      </c>
      <c r="D184" s="105">
        <f t="shared" si="31"/>
        <v>2708.3333333333335</v>
      </c>
      <c r="E184" s="105">
        <f t="shared" si="31"/>
        <v>2708.3333333333335</v>
      </c>
      <c r="F184" s="105">
        <f t="shared" si="31"/>
        <v>2708.3333333333335</v>
      </c>
      <c r="G184" s="105">
        <f t="shared" si="31"/>
        <v>3608.3333333333335</v>
      </c>
      <c r="H184" s="105">
        <f t="shared" si="31"/>
        <v>3608.3333333333335</v>
      </c>
      <c r="I184" s="105">
        <f t="shared" si="31"/>
        <v>3608.3333333333335</v>
      </c>
      <c r="J184" s="105">
        <f t="shared" si="31"/>
        <v>2708.3333333333335</v>
      </c>
      <c r="K184" s="105">
        <f t="shared" si="31"/>
        <v>2708.3333333333335</v>
      </c>
      <c r="L184" s="105">
        <f t="shared" si="31"/>
        <v>2708.3333333333335</v>
      </c>
      <c r="M184" s="105">
        <f t="shared" si="31"/>
        <v>2708.3333333333335</v>
      </c>
      <c r="N184" s="105">
        <f t="shared" si="31"/>
        <v>35200.003333333334</v>
      </c>
    </row>
    <row r="185" spans="1:14" ht="12" customHeight="1">
      <c r="A185" s="32" t="s">
        <v>161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</row>
    <row r="186" spans="1:14" ht="12" customHeight="1">
      <c r="A186" s="268" t="s">
        <v>162</v>
      </c>
      <c r="B186" s="100">
        <f>'2021-JJ Class'!C188+'AfterSchool Class'!C187+'Summer Class'!C187+'BRANCHES class-With NSH exp'!C187+'Sch Part Class-WIth NSH expansi'!C187+'Fund. Class'!C187+'GO Class'!C187</f>
        <v>100</v>
      </c>
      <c r="C186" s="100">
        <f>'2021-JJ Class'!D188+'AfterSchool Class'!D187+'Summer Class'!D187+'BRANCHES class-With NSH exp'!D187+'Sch Part Class-WIth NSH expansi'!D187+'Fund. Class'!D187+'GO Class'!D187</f>
        <v>100</v>
      </c>
      <c r="D186" s="100">
        <f>'2021-JJ Class'!E188+'AfterSchool Class'!E187+'Summer Class'!E187+'BRANCHES class-With NSH exp'!E187+'Sch Part Class-WIth NSH expansi'!E187+'Fund. Class'!E187+'GO Class'!E187</f>
        <v>100</v>
      </c>
      <c r="E186" s="100">
        <f>'2021-JJ Class'!F188+'AfterSchool Class'!F187+'Summer Class'!F187+'BRANCHES class-With NSH exp'!F187+'Sch Part Class-WIth NSH expansi'!F187+'Fund. Class'!F187+'GO Class'!F187</f>
        <v>100</v>
      </c>
      <c r="F186" s="100">
        <f>'2021-JJ Class'!G188+'AfterSchool Class'!G187+'Summer Class'!G187+'BRANCHES class-With NSH exp'!G187+'Sch Part Class-WIth NSH expansi'!G187+'Fund. Class'!G187+'GO Class'!G187</f>
        <v>100</v>
      </c>
      <c r="G186" s="100">
        <f>'2021-JJ Class'!H188+'AfterSchool Class'!H187+'Summer Class'!H187+'BRANCHES class-With NSH exp'!H187+'Sch Part Class-WIth NSH expansi'!H187+'Fund. Class'!H187+'GO Class'!H187</f>
        <v>100</v>
      </c>
      <c r="H186" s="100">
        <f>'2021-JJ Class'!I188+'AfterSchool Class'!I187+'Summer Class'!I187+'BRANCHES class-With NSH exp'!I187+'Sch Part Class-WIth NSH expansi'!I187+'Fund. Class'!I187+'GO Class'!I187</f>
        <v>100</v>
      </c>
      <c r="I186" s="100">
        <f>'2021-JJ Class'!J188+'AfterSchool Class'!J187+'Summer Class'!J187+'BRANCHES class-With NSH exp'!J187+'Sch Part Class-WIth NSH expansi'!J187+'Fund. Class'!J187+'GO Class'!J187</f>
        <v>100</v>
      </c>
      <c r="J186" s="100">
        <f>'2021-JJ Class'!K188+'AfterSchool Class'!K187+'Summer Class'!K187+'BRANCHES class-With NSH exp'!K187+'Sch Part Class-WIth NSH expansi'!K187+'Fund. Class'!K187+'GO Class'!K187</f>
        <v>100</v>
      </c>
      <c r="K186" s="100">
        <f>'2021-JJ Class'!L188+'AfterSchool Class'!L187+'Summer Class'!L187+'BRANCHES class-With NSH exp'!L187+'Sch Part Class-WIth NSH expansi'!L187+'Fund. Class'!L187+'GO Class'!L187</f>
        <v>100</v>
      </c>
      <c r="L186" s="100">
        <f>'2021-JJ Class'!M188+'AfterSchool Class'!M187+'Summer Class'!M187+'BRANCHES class-With NSH exp'!M187+'Sch Part Class-WIth NSH expansi'!M187+'Fund. Class'!M187+'GO Class'!M187</f>
        <v>100</v>
      </c>
      <c r="M186" s="100">
        <f>'2021-JJ Class'!N188+'AfterSchool Class'!N187+'Summer Class'!N187+'BRANCHES class-With NSH exp'!N187+'Sch Part Class-WIth NSH expansi'!N187+'Fund. Class'!N187+'GO Class'!N187</f>
        <v>100</v>
      </c>
      <c r="N186" s="100">
        <f>SUM(B186:M186)</f>
        <v>1200</v>
      </c>
    </row>
    <row r="187" spans="1:14" ht="12" customHeight="1">
      <c r="A187" s="268" t="s">
        <v>163</v>
      </c>
      <c r="B187" s="400">
        <f>'2021-JJ Class'!C189+'AfterSchool Class'!C188+'Summer Class'!C188+'BRANCHES class-With NSH exp'!C188+'Sch Part Class-WIth NSH expansi'!C188+'Fund. Class'!C188+'GO Class'!C188</f>
        <v>566.5</v>
      </c>
      <c r="C187" s="400">
        <f>'2021-JJ Class'!D189+'AfterSchool Class'!D188+'Summer Class'!D188+'BRANCHES class-With NSH exp'!D188+'Sch Part Class-WIth NSH expansi'!D188+'Fund. Class'!D188+'GO Class'!D188</f>
        <v>566.5</v>
      </c>
      <c r="D187" s="400">
        <f>'2021-JJ Class'!E189+'AfterSchool Class'!E188+'Summer Class'!E188+'BRANCHES class-With NSH exp'!E188+'Sch Part Class-WIth NSH expansi'!E188+'Fund. Class'!E188+'GO Class'!E188</f>
        <v>566.5</v>
      </c>
      <c r="E187" s="400">
        <f>'2021-JJ Class'!F189+'AfterSchool Class'!F188+'Summer Class'!F188+'BRANCHES class-With NSH exp'!F188+'Sch Part Class-WIth NSH expansi'!F188+'Fund. Class'!F188+'GO Class'!F188</f>
        <v>566.5</v>
      </c>
      <c r="F187" s="400">
        <f>'2021-JJ Class'!G189+'AfterSchool Class'!G188+'Summer Class'!G188+'BRANCHES class-With NSH exp'!G188+'Sch Part Class-WIth NSH expansi'!G188+'Fund. Class'!G188+'GO Class'!G188</f>
        <v>566.5</v>
      </c>
      <c r="G187" s="400">
        <f>'2021-JJ Class'!H189+'AfterSchool Class'!H188+'Summer Class'!H188+'BRANCHES class-With NSH exp'!H188+'Sch Part Class-WIth NSH expansi'!H188+'Fund. Class'!H188+'GO Class'!H188</f>
        <v>566.5</v>
      </c>
      <c r="H187" s="400">
        <f>'2021-JJ Class'!I189+'AfterSchool Class'!I188+'Summer Class'!I188+'BRANCHES class-With NSH exp'!I188+'Sch Part Class-WIth NSH expansi'!I188+'Fund. Class'!I188+'GO Class'!I188</f>
        <v>566.5</v>
      </c>
      <c r="I187" s="400">
        <f>'2021-JJ Class'!J189+'AfterSchool Class'!J188+'Summer Class'!J188+'BRANCHES class-With NSH exp'!J188+'Sch Part Class-WIth NSH expansi'!J188+'Fund. Class'!J188+'GO Class'!J188</f>
        <v>566.5</v>
      </c>
      <c r="J187" s="400">
        <f>'2021-JJ Class'!K189+'AfterSchool Class'!K188+'Summer Class'!K188+'BRANCHES class-With NSH exp'!K188+'Sch Part Class-WIth NSH expansi'!K188+'Fund. Class'!K188+'GO Class'!K188</f>
        <v>566.5</v>
      </c>
      <c r="K187" s="400">
        <f>'2021-JJ Class'!L189+'AfterSchool Class'!L188+'Summer Class'!L188+'BRANCHES class-With NSH exp'!L188+'Sch Part Class-WIth NSH expansi'!L188+'Fund. Class'!L188+'GO Class'!L188</f>
        <v>566.5</v>
      </c>
      <c r="L187" s="400">
        <f>'2021-JJ Class'!M189+'AfterSchool Class'!M188+'Summer Class'!M188+'BRANCHES class-With NSH exp'!M188+'Sch Part Class-WIth NSH expansi'!M188+'Fund. Class'!M188+'GO Class'!M188</f>
        <v>566.5</v>
      </c>
      <c r="M187" s="400">
        <f>'2021-JJ Class'!N189+'AfterSchool Class'!N188+'Summer Class'!N188+'BRANCHES class-With NSH exp'!N188+'Sch Part Class-WIth NSH expansi'!N188+'Fund. Class'!N188+'GO Class'!N188</f>
        <v>566.5</v>
      </c>
      <c r="N187" s="398">
        <f>SUM(B187:M188)</f>
        <v>6798</v>
      </c>
    </row>
    <row r="188" spans="1:14" ht="12" customHeight="1">
      <c r="A188" s="268" t="s">
        <v>164</v>
      </c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399"/>
    </row>
    <row r="189" spans="1:14" s="350" customFormat="1" ht="12" customHeight="1">
      <c r="A189" s="342" t="s">
        <v>165</v>
      </c>
      <c r="B189" s="349">
        <f>SUM(B169:B176,B184,B185:B187)</f>
        <v>6648.5866666666661</v>
      </c>
      <c r="C189" s="349">
        <f t="shared" ref="C189:L189" si="32">SUM(C169:C176,C184,C185:C188)</f>
        <v>6648.5833333333339</v>
      </c>
      <c r="D189" s="349">
        <f t="shared" si="32"/>
        <v>6648.5833333333339</v>
      </c>
      <c r="E189" s="349">
        <f t="shared" si="32"/>
        <v>6648.5833333333339</v>
      </c>
      <c r="F189" s="349">
        <f t="shared" si="32"/>
        <v>6648.5833333333339</v>
      </c>
      <c r="G189" s="349">
        <f t="shared" si="32"/>
        <v>7548.5833333333339</v>
      </c>
      <c r="H189" s="349">
        <f t="shared" si="32"/>
        <v>7548.5833333333339</v>
      </c>
      <c r="I189" s="349">
        <f t="shared" si="32"/>
        <v>7548.5833333333339</v>
      </c>
      <c r="J189" s="349">
        <f t="shared" si="32"/>
        <v>6648.5833333333339</v>
      </c>
      <c r="K189" s="349">
        <f t="shared" si="32"/>
        <v>6648.5833333333339</v>
      </c>
      <c r="L189" s="349">
        <f t="shared" si="32"/>
        <v>6648.5833333333339</v>
      </c>
      <c r="M189" s="349">
        <f>SUM(M169:M176,M184,M185:M188)</f>
        <v>6648.5833333333339</v>
      </c>
      <c r="N189" s="349">
        <f>SUM(N169:N176,N184,N185:N187)</f>
        <v>82483.003333333327</v>
      </c>
    </row>
    <row r="190" spans="1:14" s="39" customFormat="1" ht="12" customHeight="1">
      <c r="A190" s="343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1:14" s="348" customFormat="1" ht="12" customHeight="1">
      <c r="A191" s="342" t="s">
        <v>166</v>
      </c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</row>
    <row r="192" spans="1:14" ht="12" customHeight="1">
      <c r="A192" s="268" t="s">
        <v>167</v>
      </c>
      <c r="B192" s="100">
        <f>'2021-JJ Class'!C194+'AfterSchool Class'!C193+'Summer Class'!C193+'BRANCHES class-With NSH exp'!C193+'Sch Part Class-WIth NSH expansi'!C193+'Fund. Class'!C193+'GO Class'!C193</f>
        <v>0</v>
      </c>
      <c r="C192" s="100">
        <f>'2021-JJ Class'!D194+'AfterSchool Class'!D193+'Summer Class'!D193+'BRANCHES class-With NSH exp'!D193+'Sch Part Class-WIth NSH expansi'!D193+'Fund. Class'!D193+'GO Class'!D193</f>
        <v>0</v>
      </c>
      <c r="D192" s="100">
        <f>'2021-JJ Class'!E194+'AfterSchool Class'!E193+'Summer Class'!E193+'BRANCHES class-With NSH exp'!E193+'Sch Part Class-WIth NSH expansi'!E193+'Fund. Class'!E193+'GO Class'!E193</f>
        <v>0</v>
      </c>
      <c r="E192" s="100">
        <f>'2021-JJ Class'!F194+'AfterSchool Class'!F193+'Summer Class'!F193+'BRANCHES class-With NSH exp'!F193+'Sch Part Class-WIth NSH expansi'!F193+'Fund. Class'!F193+'GO Class'!F193</f>
        <v>0</v>
      </c>
      <c r="F192" s="100">
        <f>'2021-JJ Class'!G194+'AfterSchool Class'!G193+'Summer Class'!G193+'BRANCHES class-With NSH exp'!G193+'Sch Part Class-WIth NSH expansi'!G193+'Fund. Class'!G193+'GO Class'!G193</f>
        <v>0</v>
      </c>
      <c r="G192" s="100">
        <f>'2021-JJ Class'!H194+'AfterSchool Class'!H193+'Summer Class'!H193+'BRANCHES class-With NSH exp'!H193+'Sch Part Class-WIth NSH expansi'!H193+'Fund. Class'!H193+'GO Class'!H193</f>
        <v>0</v>
      </c>
      <c r="H192" s="100">
        <f>'2021-JJ Class'!I194+'AfterSchool Class'!I193+'Summer Class'!I193+'BRANCHES class-With NSH exp'!I193+'Sch Part Class-WIth NSH expansi'!I193+'Fund. Class'!I193+'GO Class'!I193</f>
        <v>0</v>
      </c>
      <c r="I192" s="100">
        <f>'2021-JJ Class'!J194+'AfterSchool Class'!J193+'Summer Class'!J193+'BRANCHES class-With NSH exp'!J193+'Sch Part Class-WIth NSH expansi'!J193+'Fund. Class'!J193+'GO Class'!J193</f>
        <v>0</v>
      </c>
      <c r="J192" s="100">
        <f>'2021-JJ Class'!K194+'AfterSchool Class'!K193+'Summer Class'!K193+'BRANCHES class-With NSH exp'!K193+'Sch Part Class-WIth NSH expansi'!K193+'Fund. Class'!K193+'GO Class'!K193</f>
        <v>0</v>
      </c>
      <c r="K192" s="100">
        <f>'2021-JJ Class'!L194+'AfterSchool Class'!L193+'Summer Class'!L193+'BRANCHES class-With NSH exp'!L193+'Sch Part Class-WIth NSH expansi'!L193+'Fund. Class'!L193+'GO Class'!L193</f>
        <v>0</v>
      </c>
      <c r="L192" s="100">
        <f>'2021-JJ Class'!M194+'AfterSchool Class'!M193+'Summer Class'!M193+'BRANCHES class-With NSH exp'!M193+'Sch Part Class-WIth NSH expansi'!M193+'Fund. Class'!M193+'GO Class'!M193</f>
        <v>0</v>
      </c>
      <c r="M192" s="100">
        <f>'2021-JJ Class'!N194+'AfterSchool Class'!N193+'Summer Class'!N193+'BRANCHES class-With NSH exp'!N193+'Sch Part Class-WIth NSH expansi'!N193+'Fund. Class'!N193+'GO Class'!N193</f>
        <v>0</v>
      </c>
      <c r="N192" s="100">
        <f>SUM(B192:M192)</f>
        <v>0</v>
      </c>
    </row>
    <row r="193" spans="1:14" ht="12" customHeight="1">
      <c r="A193" s="268" t="s">
        <v>168</v>
      </c>
      <c r="B193" s="116">
        <v>75</v>
      </c>
      <c r="C193" s="116">
        <v>75</v>
      </c>
      <c r="D193" s="116">
        <v>75</v>
      </c>
      <c r="E193" s="116">
        <v>75</v>
      </c>
      <c r="F193" s="116">
        <v>75</v>
      </c>
      <c r="G193" s="116">
        <v>75</v>
      </c>
      <c r="H193" s="116">
        <v>75</v>
      </c>
      <c r="I193" s="116">
        <v>75</v>
      </c>
      <c r="J193" s="116">
        <v>75</v>
      </c>
      <c r="K193" s="116">
        <v>75</v>
      </c>
      <c r="L193" s="116">
        <v>575</v>
      </c>
      <c r="M193" s="116">
        <v>75</v>
      </c>
      <c r="N193" s="116">
        <f t="shared" ref="N193:N196" si="33">SUM(B193:M193)</f>
        <v>1400</v>
      </c>
    </row>
    <row r="194" spans="1:14" ht="12" customHeight="1">
      <c r="A194" s="268" t="s">
        <v>169</v>
      </c>
      <c r="B194" s="116">
        <v>450</v>
      </c>
      <c r="C194" s="116">
        <v>450</v>
      </c>
      <c r="D194" s="116">
        <v>450</v>
      </c>
      <c r="E194" s="116">
        <v>450</v>
      </c>
      <c r="F194" s="116">
        <v>450</v>
      </c>
      <c r="G194" s="116">
        <v>450</v>
      </c>
      <c r="H194" s="116">
        <v>450</v>
      </c>
      <c r="I194" s="116">
        <v>450</v>
      </c>
      <c r="J194" s="116">
        <v>450</v>
      </c>
      <c r="K194" s="116">
        <v>450</v>
      </c>
      <c r="L194" s="116">
        <v>450</v>
      </c>
      <c r="M194" s="116">
        <v>450</v>
      </c>
      <c r="N194" s="116">
        <f t="shared" si="33"/>
        <v>5400</v>
      </c>
    </row>
    <row r="195" spans="1:14" ht="12" customHeight="1">
      <c r="A195" s="268" t="s">
        <v>170</v>
      </c>
      <c r="B195" s="116">
        <v>350</v>
      </c>
      <c r="C195" s="116">
        <v>350</v>
      </c>
      <c r="D195" s="116">
        <v>350</v>
      </c>
      <c r="E195" s="116">
        <v>350</v>
      </c>
      <c r="F195" s="116">
        <v>350</v>
      </c>
      <c r="G195" s="116">
        <v>350</v>
      </c>
      <c r="H195" s="116">
        <v>350</v>
      </c>
      <c r="I195" s="116">
        <v>350</v>
      </c>
      <c r="J195" s="116">
        <v>350</v>
      </c>
      <c r="K195" s="116">
        <v>350</v>
      </c>
      <c r="L195" s="116">
        <v>350</v>
      </c>
      <c r="M195" s="116">
        <v>350</v>
      </c>
      <c r="N195" s="116">
        <f t="shared" si="33"/>
        <v>4200</v>
      </c>
    </row>
    <row r="196" spans="1:14" ht="12" customHeight="1">
      <c r="A196" s="268" t="s">
        <v>171</v>
      </c>
      <c r="B196" s="116">
        <v>100</v>
      </c>
      <c r="C196" s="116">
        <v>100</v>
      </c>
      <c r="D196" s="116">
        <v>100</v>
      </c>
      <c r="E196" s="116">
        <v>100</v>
      </c>
      <c r="F196" s="116">
        <v>100</v>
      </c>
      <c r="G196" s="116">
        <v>100</v>
      </c>
      <c r="H196" s="116">
        <v>100</v>
      </c>
      <c r="I196" s="116">
        <v>100</v>
      </c>
      <c r="J196" s="116">
        <v>100</v>
      </c>
      <c r="K196" s="116">
        <v>100</v>
      </c>
      <c r="L196" s="116">
        <v>100</v>
      </c>
      <c r="M196" s="116">
        <v>100</v>
      </c>
      <c r="N196" s="116">
        <f t="shared" si="33"/>
        <v>1200</v>
      </c>
    </row>
    <row r="197" spans="1:14" s="350" customFormat="1" ht="12" customHeight="1">
      <c r="A197" s="342" t="s">
        <v>172</v>
      </c>
      <c r="B197" s="349">
        <f>SUM(B192:B196)</f>
        <v>975</v>
      </c>
      <c r="C197" s="349">
        <f t="shared" ref="C197:M197" si="34">SUM(C192:C196)</f>
        <v>975</v>
      </c>
      <c r="D197" s="349">
        <f t="shared" si="34"/>
        <v>975</v>
      </c>
      <c r="E197" s="349">
        <f t="shared" si="34"/>
        <v>975</v>
      </c>
      <c r="F197" s="349">
        <f t="shared" si="34"/>
        <v>975</v>
      </c>
      <c r="G197" s="349">
        <f t="shared" si="34"/>
        <v>975</v>
      </c>
      <c r="H197" s="349">
        <f t="shared" si="34"/>
        <v>975</v>
      </c>
      <c r="I197" s="349">
        <f t="shared" si="34"/>
        <v>975</v>
      </c>
      <c r="J197" s="349">
        <f t="shared" si="34"/>
        <v>975</v>
      </c>
      <c r="K197" s="349">
        <f t="shared" si="34"/>
        <v>975</v>
      </c>
      <c r="L197" s="349">
        <f t="shared" si="34"/>
        <v>1475</v>
      </c>
      <c r="M197" s="349">
        <f t="shared" si="34"/>
        <v>975</v>
      </c>
      <c r="N197" s="349">
        <f>SUM(N192:N196)</f>
        <v>12200</v>
      </c>
    </row>
    <row r="198" spans="1:14" s="39" customFormat="1" ht="12" customHeight="1">
      <c r="A198" s="343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1:14" s="348" customFormat="1" ht="12" customHeight="1">
      <c r="A199" s="342" t="s">
        <v>173</v>
      </c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</row>
    <row r="200" spans="1:14" s="48" customFormat="1" ht="12" customHeight="1">
      <c r="A200" s="344" t="s">
        <v>174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1:14" ht="12" customHeight="1">
      <c r="A201" s="272" t="s">
        <v>175</v>
      </c>
      <c r="B201" s="100">
        <v>967.83</v>
      </c>
      <c r="C201" s="100">
        <v>967.83</v>
      </c>
      <c r="D201" s="100">
        <v>967.83</v>
      </c>
      <c r="E201" s="100">
        <v>967.83</v>
      </c>
      <c r="F201" s="100">
        <v>967.83</v>
      </c>
      <c r="G201" s="100">
        <v>967.83</v>
      </c>
      <c r="H201" s="100">
        <v>967.83</v>
      </c>
      <c r="I201" s="100">
        <v>967.83</v>
      </c>
      <c r="J201" s="100">
        <v>967.83</v>
      </c>
      <c r="K201" s="100">
        <v>967.83</v>
      </c>
      <c r="L201" s="100">
        <v>967.83</v>
      </c>
      <c r="M201" s="100">
        <v>967.83</v>
      </c>
      <c r="N201" s="100">
        <f>SUM(B201:M201)</f>
        <v>11613.960000000001</v>
      </c>
    </row>
    <row r="202" spans="1:14" ht="12" customHeight="1">
      <c r="A202" s="272" t="s">
        <v>176</v>
      </c>
      <c r="B202" s="100">
        <v>153.41999999999999</v>
      </c>
      <c r="C202" s="100">
        <v>153.41999999999999</v>
      </c>
      <c r="D202" s="100">
        <v>153.41999999999999</v>
      </c>
      <c r="E202" s="100">
        <v>153.41999999999999</v>
      </c>
      <c r="F202" s="100">
        <v>153.41999999999999</v>
      </c>
      <c r="G202" s="100">
        <v>153.41999999999999</v>
      </c>
      <c r="H202" s="100">
        <v>153.41999999999999</v>
      </c>
      <c r="I202" s="100">
        <v>153.41999999999999</v>
      </c>
      <c r="J202" s="100">
        <v>153.41999999999999</v>
      </c>
      <c r="K202" s="100">
        <v>153.41999999999999</v>
      </c>
      <c r="L202" s="100">
        <v>153.41999999999999</v>
      </c>
      <c r="M202" s="100">
        <v>153.41999999999999</v>
      </c>
      <c r="N202" s="100">
        <f>SUM(B202:M202)</f>
        <v>1841.0400000000002</v>
      </c>
    </row>
    <row r="203" spans="1:14" ht="12" customHeight="1">
      <c r="A203" s="272" t="s">
        <v>177</v>
      </c>
      <c r="B203" s="100">
        <f>'2021-JJ Class'!C205+'AfterSchool Class'!C204+'Summer Class'!C204+'BRANCHES class-With NSH exp'!C204+'Sch Part Class-WIth NSH expansi'!C204+'Fund. Class'!C204+'GO Class'!C204</f>
        <v>535.75</v>
      </c>
      <c r="C203" s="100">
        <f>'2021-JJ Class'!D205+'AfterSchool Class'!D204+'Summer Class'!D204+'BRANCHES class-With NSH exp'!D204+'Sch Part Class-WIth NSH expansi'!D204+'Fund. Class'!D204+'GO Class'!D204</f>
        <v>535.75</v>
      </c>
      <c r="D203" s="100">
        <f>'2021-JJ Class'!E205+'AfterSchool Class'!E204+'Summer Class'!E204+'BRANCHES class-With NSH exp'!E204+'Sch Part Class-WIth NSH expansi'!E204+'Fund. Class'!E204+'GO Class'!E204</f>
        <v>535.75</v>
      </c>
      <c r="E203" s="100">
        <f>'2021-JJ Class'!F205+'AfterSchool Class'!F204+'Summer Class'!F204+'BRANCHES class-With NSH exp'!F204+'Sch Part Class-WIth NSH expansi'!F204+'Fund. Class'!F204+'GO Class'!F204</f>
        <v>535.75</v>
      </c>
      <c r="F203" s="100">
        <f>'2021-JJ Class'!G205+'AfterSchool Class'!G204+'Summer Class'!G204+'BRANCHES class-With NSH exp'!G204+'Sch Part Class-WIth NSH expansi'!G204+'Fund. Class'!G204+'GO Class'!G204</f>
        <v>535.75</v>
      </c>
      <c r="G203" s="100">
        <f>'2021-JJ Class'!H205+'AfterSchool Class'!H204+'Summer Class'!H204+'BRANCHES class-With NSH exp'!H204+'Sch Part Class-WIth NSH expansi'!H204+'Fund. Class'!H204+'GO Class'!H204</f>
        <v>535.75</v>
      </c>
      <c r="H203" s="100">
        <f>'2021-JJ Class'!I205+'AfterSchool Class'!I204+'Summer Class'!I204+'BRANCHES class-With NSH exp'!I204+'Sch Part Class-WIth NSH expansi'!I204+'Fund. Class'!I204+'GO Class'!I204</f>
        <v>535.75</v>
      </c>
      <c r="I203" s="100">
        <f>'2021-JJ Class'!J205+'AfterSchool Class'!J204+'Summer Class'!J204+'BRANCHES class-With NSH exp'!J204+'Sch Part Class-WIth NSH expansi'!J204+'Fund. Class'!J204+'GO Class'!J204</f>
        <v>535.75</v>
      </c>
      <c r="J203" s="100">
        <f>'2021-JJ Class'!K205+'AfterSchool Class'!K204+'Summer Class'!K204+'BRANCHES class-With NSH exp'!K204+'Sch Part Class-WIth NSH expansi'!K204+'Fund. Class'!K204+'GO Class'!K204</f>
        <v>535.75</v>
      </c>
      <c r="K203" s="100">
        <f>'2021-JJ Class'!L205+'AfterSchool Class'!L204+'Summer Class'!L204+'BRANCHES class-With NSH exp'!L204+'Sch Part Class-WIth NSH expansi'!L204+'Fund. Class'!L204+'GO Class'!L204</f>
        <v>535.75</v>
      </c>
      <c r="L203" s="100">
        <f>'2021-JJ Class'!M205+'AfterSchool Class'!M204+'Summer Class'!M204+'BRANCHES class-With NSH exp'!M204+'Sch Part Class-WIth NSH expansi'!M204+'Fund. Class'!M204+'GO Class'!M204</f>
        <v>535.75</v>
      </c>
      <c r="M203" s="100">
        <f>'2021-JJ Class'!N205+'AfterSchool Class'!N204+'Summer Class'!N204+'BRANCHES class-With NSH exp'!N204+'Sch Part Class-WIth NSH expansi'!N204+'Fund. Class'!N204+'GO Class'!N204</f>
        <v>535.75</v>
      </c>
      <c r="N203" s="100">
        <f>SUM(B203:M203)</f>
        <v>6429</v>
      </c>
    </row>
    <row r="204" spans="1:14" ht="12" customHeight="1">
      <c r="A204" s="271" t="s">
        <v>178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>
        <f>SUM(B204:M204)</f>
        <v>0</v>
      </c>
    </row>
    <row r="205" spans="1:14" ht="12" customHeight="1">
      <c r="A205" s="271" t="s">
        <v>179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>
        <f>SUM(B205:M205)</f>
        <v>0</v>
      </c>
    </row>
    <row r="206" spans="1:14" s="51" customFormat="1" ht="12" customHeight="1">
      <c r="A206" s="344" t="s">
        <v>180</v>
      </c>
      <c r="B206" s="105">
        <f>SUM(B201:B205)</f>
        <v>1657</v>
      </c>
      <c r="C206" s="105">
        <f t="shared" ref="C206:N206" si="35">SUM(C201:C205)</f>
        <v>1657</v>
      </c>
      <c r="D206" s="105">
        <f t="shared" si="35"/>
        <v>1657</v>
      </c>
      <c r="E206" s="105">
        <f t="shared" si="35"/>
        <v>1657</v>
      </c>
      <c r="F206" s="105">
        <f t="shared" si="35"/>
        <v>1657</v>
      </c>
      <c r="G206" s="105">
        <f t="shared" si="35"/>
        <v>1657</v>
      </c>
      <c r="H206" s="105">
        <f t="shared" si="35"/>
        <v>1657</v>
      </c>
      <c r="I206" s="105">
        <f t="shared" si="35"/>
        <v>1657</v>
      </c>
      <c r="J206" s="105">
        <f t="shared" si="35"/>
        <v>1657</v>
      </c>
      <c r="K206" s="105">
        <f t="shared" si="35"/>
        <v>1657</v>
      </c>
      <c r="L206" s="105">
        <f t="shared" si="35"/>
        <v>1657</v>
      </c>
      <c r="M206" s="105">
        <f t="shared" si="35"/>
        <v>1657</v>
      </c>
      <c r="N206" s="105">
        <f t="shared" si="35"/>
        <v>19884</v>
      </c>
    </row>
    <row r="207" spans="1:14" ht="12" customHeight="1">
      <c r="A207" s="268" t="s">
        <v>181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</row>
    <row r="208" spans="1:14" ht="12" customHeight="1">
      <c r="A208" s="268" t="s">
        <v>182</v>
      </c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</row>
    <row r="209" spans="1:14" ht="12" customHeight="1">
      <c r="A209" s="268" t="s">
        <v>183</v>
      </c>
      <c r="B209" s="100">
        <f>'2021-JJ Class'!C211+'AfterSchool Class'!C210+'Summer Class'!C210+'BRANCHES class-With NSH exp'!C210+'Sch Part Class-WIth NSH expansi'!C210+'Fund. Class'!C210+'GO Class'!C210</f>
        <v>0</v>
      </c>
      <c r="C209" s="100">
        <f>'2021-JJ Class'!D211+'AfterSchool Class'!D210+'Summer Class'!D210+'BRANCHES class-With NSH exp'!D210+'Sch Part Class-WIth NSH expansi'!D210+'Fund. Class'!D210+'GO Class'!D210</f>
        <v>0</v>
      </c>
      <c r="D209" s="100">
        <f>'2021-JJ Class'!E211+'AfterSchool Class'!E210+'Summer Class'!E210+'BRANCHES class-With NSH exp'!E210+'Sch Part Class-WIth NSH expansi'!E210+'Fund. Class'!E210+'GO Class'!E210</f>
        <v>0</v>
      </c>
      <c r="E209" s="100">
        <f>'2021-JJ Class'!F211+'AfterSchool Class'!F210+'Summer Class'!F210+'BRANCHES class-With NSH exp'!F210+'Sch Part Class-WIth NSH expansi'!F210+'Fund. Class'!F210+'GO Class'!F210</f>
        <v>0</v>
      </c>
      <c r="F209" s="100">
        <f>'2021-JJ Class'!G211+'AfterSchool Class'!G210+'Summer Class'!G210+'BRANCHES class-With NSH exp'!G210+'Sch Part Class-WIth NSH expansi'!G210+'Fund. Class'!G210+'GO Class'!G210</f>
        <v>0</v>
      </c>
      <c r="G209" s="100">
        <f>'2021-JJ Class'!H211+'AfterSchool Class'!H210+'Summer Class'!H210+'BRANCHES class-With NSH exp'!H210+'Sch Part Class-WIth NSH expansi'!H210+'Fund. Class'!H210+'GO Class'!H210</f>
        <v>0</v>
      </c>
      <c r="H209" s="100">
        <f>'2021-JJ Class'!I211+'AfterSchool Class'!I210+'Summer Class'!I210+'BRANCHES class-With NSH exp'!I210+'Sch Part Class-WIth NSH expansi'!I210+'Fund. Class'!I210+'GO Class'!I210</f>
        <v>0</v>
      </c>
      <c r="I209" s="100">
        <f>'2021-JJ Class'!J211+'AfterSchool Class'!J210+'Summer Class'!J210+'BRANCHES class-With NSH exp'!J210+'Sch Part Class-WIth NSH expansi'!J210+'Fund. Class'!J210+'GO Class'!J210</f>
        <v>0</v>
      </c>
      <c r="J209" s="100">
        <f>'2021-JJ Class'!K211+'AfterSchool Class'!K210+'Summer Class'!K210+'BRANCHES class-With NSH exp'!K210+'Sch Part Class-WIth NSH expansi'!K210+'Fund. Class'!K210+'GO Class'!K210</f>
        <v>0</v>
      </c>
      <c r="K209" s="100">
        <f>'2021-JJ Class'!L211+'AfterSchool Class'!L210+'Summer Class'!L210+'BRANCHES class-With NSH exp'!L210+'Sch Part Class-WIth NSH expansi'!L210+'Fund. Class'!L210+'GO Class'!L210</f>
        <v>0</v>
      </c>
      <c r="L209" s="100">
        <f>'2021-JJ Class'!M211+'AfterSchool Class'!M210+'Summer Class'!M210+'BRANCHES class-With NSH exp'!M210+'Sch Part Class-WIth NSH expansi'!M210+'Fund. Class'!M210+'GO Class'!M210</f>
        <v>0</v>
      </c>
      <c r="M209" s="100">
        <f>'2021-JJ Class'!N211+'AfterSchool Class'!N210+'Summer Class'!N210+'BRANCHES class-With NSH exp'!N210+'Sch Part Class-WIth NSH expansi'!N210+'Fund. Class'!N210+'GO Class'!N210</f>
        <v>0</v>
      </c>
      <c r="N209" s="100">
        <f>SUM(B209:M209)</f>
        <v>0</v>
      </c>
    </row>
    <row r="210" spans="1:14" ht="12" customHeight="1">
      <c r="A210" s="268" t="s">
        <v>184</v>
      </c>
      <c r="B210" s="100">
        <f>'2021-JJ Class'!C212+'AfterSchool Class'!C211+'Summer Class'!C211+'BRANCHES class-With NSH exp'!C211+'Sch Part Class-WIth NSH expansi'!C211+'Fund. Class'!C211+'GO Class'!C211</f>
        <v>37.5</v>
      </c>
      <c r="C210" s="100">
        <f>'2021-JJ Class'!D212+'AfterSchool Class'!D211+'Summer Class'!D211+'BRANCHES class-With NSH exp'!D211+'Sch Part Class-WIth NSH expansi'!D211+'Fund. Class'!D211+'GO Class'!D211</f>
        <v>37.5</v>
      </c>
      <c r="D210" s="100">
        <f>'2021-JJ Class'!E212+'AfterSchool Class'!E211+'Summer Class'!E211+'BRANCHES class-With NSH exp'!E211+'Sch Part Class-WIth NSH expansi'!E211+'Fund. Class'!E211+'GO Class'!E211</f>
        <v>37.5</v>
      </c>
      <c r="E210" s="100">
        <f>'2021-JJ Class'!F212+'AfterSchool Class'!F211+'Summer Class'!F211+'BRANCHES class-With NSH exp'!F211+'Sch Part Class-WIth NSH expansi'!F211+'Fund. Class'!F211+'GO Class'!F211</f>
        <v>37.5</v>
      </c>
      <c r="F210" s="100">
        <f>'2021-JJ Class'!G212+'AfterSchool Class'!G211+'Summer Class'!G211+'BRANCHES class-With NSH exp'!G211+'Sch Part Class-WIth NSH expansi'!G211+'Fund. Class'!G211+'GO Class'!G211</f>
        <v>37.5</v>
      </c>
      <c r="G210" s="100">
        <f>'2021-JJ Class'!H212+'AfterSchool Class'!H211+'Summer Class'!H211+'BRANCHES class-With NSH exp'!H211+'Sch Part Class-WIth NSH expansi'!H211+'Fund. Class'!H211+'GO Class'!H211</f>
        <v>37.5</v>
      </c>
      <c r="H210" s="100">
        <f>'2021-JJ Class'!I212+'AfterSchool Class'!I211+'Summer Class'!I211+'BRANCHES class-With NSH exp'!I211+'Sch Part Class-WIth NSH expansi'!I211+'Fund. Class'!I211+'GO Class'!I211</f>
        <v>37.5</v>
      </c>
      <c r="I210" s="100">
        <f>'2021-JJ Class'!J212+'AfterSchool Class'!J211+'Summer Class'!J211+'BRANCHES class-With NSH exp'!J211+'Sch Part Class-WIth NSH expansi'!J211+'Fund. Class'!J211+'GO Class'!J211</f>
        <v>37.5</v>
      </c>
      <c r="J210" s="100">
        <f>'2021-JJ Class'!K212+'AfterSchool Class'!K211+'Summer Class'!K211+'BRANCHES class-With NSH exp'!K211+'Sch Part Class-WIth NSH expansi'!K211+'Fund. Class'!K211+'GO Class'!K211</f>
        <v>37.5</v>
      </c>
      <c r="K210" s="100">
        <f>'2021-JJ Class'!L212+'AfterSchool Class'!L211+'Summer Class'!L211+'BRANCHES class-With NSH exp'!L211+'Sch Part Class-WIth NSH expansi'!L211+'Fund. Class'!L211+'GO Class'!L211</f>
        <v>37.5</v>
      </c>
      <c r="L210" s="100">
        <f>'2021-JJ Class'!M212+'AfterSchool Class'!M211+'Summer Class'!M211+'BRANCHES class-With NSH exp'!M211+'Sch Part Class-WIth NSH expansi'!M211+'Fund. Class'!M211+'GO Class'!M211</f>
        <v>37.5</v>
      </c>
      <c r="M210" s="100">
        <f>'2021-JJ Class'!N212+'AfterSchool Class'!N211+'Summer Class'!N211+'BRANCHES class-With NSH exp'!N211+'Sch Part Class-WIth NSH expansi'!N211+'Fund. Class'!N211+'GO Class'!N211</f>
        <v>37.5</v>
      </c>
      <c r="N210" s="100">
        <f>SUM(B210:M210)</f>
        <v>450</v>
      </c>
    </row>
    <row r="211" spans="1:14" ht="12" customHeight="1">
      <c r="A211" s="268" t="s">
        <v>185</v>
      </c>
      <c r="B211" s="100">
        <f>'2021-JJ Class'!C213+'AfterSchool Class'!C212+'Summer Class'!C212+'BRANCHES class-With NSH exp'!C212+'Sch Part Class-WIth NSH expansi'!C212+'Fund. Class'!C212+'GO Class'!C212</f>
        <v>0</v>
      </c>
      <c r="C211" s="100">
        <f>'2021-JJ Class'!D213+'AfterSchool Class'!D212+'Summer Class'!D212+'BRANCHES class-With NSH exp'!D212+'Sch Part Class-WIth NSH expansi'!D212+'Fund. Class'!D212+'GO Class'!D212</f>
        <v>0</v>
      </c>
      <c r="D211" s="100">
        <f>'2021-JJ Class'!E213+'AfterSchool Class'!E212+'Summer Class'!E212+'BRANCHES class-With NSH exp'!E212+'Sch Part Class-WIth NSH expansi'!E212+'Fund. Class'!E212+'GO Class'!E212</f>
        <v>0</v>
      </c>
      <c r="E211" s="100">
        <f>'2021-JJ Class'!F213+'AfterSchool Class'!F212+'Summer Class'!F212+'BRANCHES class-With NSH exp'!F212+'Sch Part Class-WIth NSH expansi'!F212+'Fund. Class'!F212+'GO Class'!F212</f>
        <v>0</v>
      </c>
      <c r="F211" s="100">
        <f>'2021-JJ Class'!G213+'AfterSchool Class'!G212+'Summer Class'!G212+'BRANCHES class-With NSH exp'!G212+'Sch Part Class-WIth NSH expansi'!G212+'Fund. Class'!G212+'GO Class'!G212</f>
        <v>0</v>
      </c>
      <c r="G211" s="100">
        <f>'2021-JJ Class'!H213+'AfterSchool Class'!H212+'Summer Class'!H212+'BRANCHES class-With NSH exp'!H212+'Sch Part Class-WIth NSH expansi'!H212+'Fund. Class'!H212+'GO Class'!H212</f>
        <v>0</v>
      </c>
      <c r="H211" s="100">
        <f>'2021-JJ Class'!I213+'AfterSchool Class'!I212+'Summer Class'!I212+'BRANCHES class-With NSH exp'!I212+'Sch Part Class-WIth NSH expansi'!I212+'Fund. Class'!I212+'GO Class'!I212</f>
        <v>0</v>
      </c>
      <c r="I211" s="100">
        <f>'2021-JJ Class'!J213+'AfterSchool Class'!J212+'Summer Class'!J212+'BRANCHES class-With NSH exp'!J212+'Sch Part Class-WIth NSH expansi'!J212+'Fund. Class'!J212+'GO Class'!J212</f>
        <v>0</v>
      </c>
      <c r="J211" s="100">
        <f>'2021-JJ Class'!K213+'AfterSchool Class'!K212+'Summer Class'!K212+'BRANCHES class-With NSH exp'!K212+'Sch Part Class-WIth NSH expansi'!K212+'Fund. Class'!K212+'GO Class'!K212</f>
        <v>0</v>
      </c>
      <c r="K211" s="100">
        <f>'2021-JJ Class'!L213+'AfterSchool Class'!L212+'Summer Class'!L212+'BRANCHES class-With NSH exp'!L212+'Sch Part Class-WIth NSH expansi'!L212+'Fund. Class'!L212+'GO Class'!L212</f>
        <v>0</v>
      </c>
      <c r="L211" s="100">
        <f>'2021-JJ Class'!M213+'AfterSchool Class'!M212+'Summer Class'!M212+'BRANCHES class-With NSH exp'!M212+'Sch Part Class-WIth NSH expansi'!M212+'Fund. Class'!M212+'GO Class'!M212</f>
        <v>0</v>
      </c>
      <c r="M211" s="100">
        <f>'2021-JJ Class'!N213+'AfterSchool Class'!N212+'Summer Class'!N212+'BRANCHES class-With NSH exp'!N212+'Sch Part Class-WIth NSH expansi'!N212+'Fund. Class'!N212+'GO Class'!N212</f>
        <v>0</v>
      </c>
      <c r="N211" s="100"/>
    </row>
    <row r="212" spans="1:14" ht="12" customHeight="1">
      <c r="A212" s="268" t="s">
        <v>186</v>
      </c>
      <c r="B212" s="100">
        <f>'2021-JJ Class'!C214+'AfterSchool Class'!C213+'Summer Class'!C213+'BRANCHES class-With NSH exp'!C213+'Sch Part Class-WIth NSH expansi'!C213+'Fund. Class'!C213+'GO Class'!C213</f>
        <v>0</v>
      </c>
      <c r="C212" s="100">
        <f>'2021-JJ Class'!D214+'AfterSchool Class'!D213+'Summer Class'!D213+'BRANCHES class-With NSH exp'!D213+'Sch Part Class-WIth NSH expansi'!D213+'Fund. Class'!D213+'GO Class'!D213</f>
        <v>0</v>
      </c>
      <c r="D212" s="100">
        <f>'2021-JJ Class'!E214+'AfterSchool Class'!E213+'Summer Class'!E213+'BRANCHES class-With NSH exp'!E213+'Sch Part Class-WIth NSH expansi'!E213+'Fund. Class'!E213+'GO Class'!E213</f>
        <v>0</v>
      </c>
      <c r="E212" s="100">
        <f>'2021-JJ Class'!F214+'AfterSchool Class'!F213+'Summer Class'!F213+'BRANCHES class-With NSH exp'!F213+'Sch Part Class-WIth NSH expansi'!F213+'Fund. Class'!F213+'GO Class'!F213</f>
        <v>0</v>
      </c>
      <c r="F212" s="100">
        <f>'2021-JJ Class'!G214+'AfterSchool Class'!G213+'Summer Class'!G213+'BRANCHES class-With NSH exp'!G213+'Sch Part Class-WIth NSH expansi'!G213+'Fund. Class'!G213+'GO Class'!G213</f>
        <v>0</v>
      </c>
      <c r="G212" s="100">
        <f>'2021-JJ Class'!H214+'AfterSchool Class'!H213+'Summer Class'!H213+'BRANCHES class-With NSH exp'!H213+'Sch Part Class-WIth NSH expansi'!H213+'Fund. Class'!H213+'GO Class'!H213</f>
        <v>0</v>
      </c>
      <c r="H212" s="100">
        <f>'2021-JJ Class'!I214+'AfterSchool Class'!I213+'Summer Class'!I213+'BRANCHES class-With NSH exp'!I213+'Sch Part Class-WIth NSH expansi'!I213+'Fund. Class'!I213+'GO Class'!I213</f>
        <v>0</v>
      </c>
      <c r="I212" s="100">
        <f>'2021-JJ Class'!J214+'AfterSchool Class'!J213+'Summer Class'!J213+'BRANCHES class-With NSH exp'!J213+'Sch Part Class-WIth NSH expansi'!J213+'Fund. Class'!J213+'GO Class'!J213</f>
        <v>0</v>
      </c>
      <c r="J212" s="100">
        <f>'2021-JJ Class'!K214+'AfterSchool Class'!K213+'Summer Class'!K213+'BRANCHES class-With NSH exp'!K213+'Sch Part Class-WIth NSH expansi'!K213+'Fund. Class'!K213+'GO Class'!K213</f>
        <v>0</v>
      </c>
      <c r="K212" s="100">
        <f>'2021-JJ Class'!L214+'AfterSchool Class'!L213+'Summer Class'!L213+'BRANCHES class-With NSH exp'!L213+'Sch Part Class-WIth NSH expansi'!L213+'Fund. Class'!L213+'GO Class'!L213</f>
        <v>0</v>
      </c>
      <c r="L212" s="100">
        <f>'2021-JJ Class'!M214+'AfterSchool Class'!M213+'Summer Class'!M213+'BRANCHES class-With NSH exp'!M213+'Sch Part Class-WIth NSH expansi'!M213+'Fund. Class'!M213+'GO Class'!M213</f>
        <v>0</v>
      </c>
      <c r="M212" s="100">
        <f>'2021-JJ Class'!N214+'AfterSchool Class'!N213+'Summer Class'!N213+'BRANCHES class-With NSH exp'!N213+'Sch Part Class-WIth NSH expansi'!N213+'Fund. Class'!N213+'GO Class'!N213</f>
        <v>0</v>
      </c>
      <c r="N212" s="100"/>
    </row>
    <row r="213" spans="1:14" ht="12" customHeight="1">
      <c r="A213" s="268" t="s">
        <v>187</v>
      </c>
      <c r="B213" s="100">
        <f>'2021-JJ Class'!C215+'AfterSchool Class'!C214+'Summer Class'!C214+'BRANCHES class-With NSH exp'!C214+'Sch Part Class-WIth NSH expansi'!C214+'Fund. Class'!C214+'GO Class'!C214</f>
        <v>83.333333333333329</v>
      </c>
      <c r="C213" s="100">
        <f>'2021-JJ Class'!D215+'AfterSchool Class'!D214+'Summer Class'!D214+'BRANCHES class-With NSH exp'!D214+'Sch Part Class-WIth NSH expansi'!D214+'Fund. Class'!D214+'GO Class'!D214</f>
        <v>83.33</v>
      </c>
      <c r="D213" s="100">
        <f>'2021-JJ Class'!E215+'AfterSchool Class'!E214+'Summer Class'!E214+'BRANCHES class-With NSH exp'!E214+'Sch Part Class-WIth NSH expansi'!E214+'Fund. Class'!E214+'GO Class'!E214</f>
        <v>83.33</v>
      </c>
      <c r="E213" s="100">
        <f>'2021-JJ Class'!F215+'AfterSchool Class'!F214+'Summer Class'!F214+'BRANCHES class-With NSH exp'!F214+'Sch Part Class-WIth NSH expansi'!F214+'Fund. Class'!F214+'GO Class'!F214</f>
        <v>83.33</v>
      </c>
      <c r="F213" s="100">
        <f>'2021-JJ Class'!G215+'AfterSchool Class'!G214+'Summer Class'!G214+'BRANCHES class-With NSH exp'!G214+'Sch Part Class-WIth NSH expansi'!G214+'Fund. Class'!G214+'GO Class'!G214</f>
        <v>83.33</v>
      </c>
      <c r="G213" s="100">
        <f>'2021-JJ Class'!H215+'AfterSchool Class'!H214+'Summer Class'!H214+'BRANCHES class-With NSH exp'!H214+'Sch Part Class-WIth NSH expansi'!H214+'Fund. Class'!H214+'GO Class'!H214</f>
        <v>83.33</v>
      </c>
      <c r="H213" s="100">
        <f>'2021-JJ Class'!I215+'AfterSchool Class'!I214+'Summer Class'!I214+'BRANCHES class-With NSH exp'!I214+'Sch Part Class-WIth NSH expansi'!I214+'Fund. Class'!I214+'GO Class'!I214</f>
        <v>83.33</v>
      </c>
      <c r="I213" s="100">
        <f>'2021-JJ Class'!J215+'AfterSchool Class'!J214+'Summer Class'!J214+'BRANCHES class-With NSH exp'!J214+'Sch Part Class-WIth NSH expansi'!J214+'Fund. Class'!J214+'GO Class'!J214</f>
        <v>83.33</v>
      </c>
      <c r="J213" s="100">
        <f>'2021-JJ Class'!K215+'AfterSchool Class'!K214+'Summer Class'!K214+'BRANCHES class-With NSH exp'!K214+'Sch Part Class-WIth NSH expansi'!K214+'Fund. Class'!K214+'GO Class'!K214</f>
        <v>83.33</v>
      </c>
      <c r="K213" s="100">
        <f>'2021-JJ Class'!L215+'AfterSchool Class'!L214+'Summer Class'!L214+'BRANCHES class-With NSH exp'!L214+'Sch Part Class-WIth NSH expansi'!L214+'Fund. Class'!L214+'GO Class'!L214</f>
        <v>83.33</v>
      </c>
      <c r="L213" s="100">
        <f>'2021-JJ Class'!M215+'AfterSchool Class'!M214+'Summer Class'!M214+'BRANCHES class-With NSH exp'!M214+'Sch Part Class-WIth NSH expansi'!M214+'Fund. Class'!M214+'GO Class'!M214</f>
        <v>83.33</v>
      </c>
      <c r="M213" s="100">
        <f>'2021-JJ Class'!N215+'AfterSchool Class'!N214+'Summer Class'!N214+'BRANCHES class-With NSH exp'!N214+'Sch Part Class-WIth NSH expansi'!N214+'Fund. Class'!N214+'GO Class'!N214</f>
        <v>83.33</v>
      </c>
      <c r="N213" s="100">
        <f>SUM(B213:M213)</f>
        <v>999.96333333333348</v>
      </c>
    </row>
    <row r="214" spans="1:14" s="48" customFormat="1" ht="12" customHeight="1">
      <c r="A214" s="344" t="s">
        <v>188</v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1:14" ht="12" customHeight="1">
      <c r="A215" s="272" t="s">
        <v>189</v>
      </c>
      <c r="B215" s="100">
        <f>'2021-JJ Class'!C217+'AfterSchool Class'!C216+'Summer Class'!C216+'BRANCHES class-With NSH exp'!C216+'Sch Part Class-WIth NSH expansi'!C216+'Fund. Class'!C216+'GO Class'!C216</f>
        <v>166.67</v>
      </c>
      <c r="C215" s="100">
        <f>'2021-JJ Class'!D217+'AfterSchool Class'!D216+'Summer Class'!D216+'BRANCHES class-With NSH exp'!D216+'Sch Part Class-WIth NSH expansi'!D216+'Fund. Class'!D216+'GO Class'!D216</f>
        <v>166.67</v>
      </c>
      <c r="D215" s="100">
        <f>'2021-JJ Class'!E217+'AfterSchool Class'!E216+'Summer Class'!E216+'BRANCHES class-With NSH exp'!E216+'Sch Part Class-WIth NSH expansi'!E216+'Fund. Class'!E216+'GO Class'!E216</f>
        <v>166.67</v>
      </c>
      <c r="E215" s="100">
        <f>'2021-JJ Class'!F217+'AfterSchool Class'!F216+'Summer Class'!F216+'BRANCHES class-With NSH exp'!F216+'Sch Part Class-WIth NSH expansi'!F216+'Fund. Class'!F216+'GO Class'!F216</f>
        <v>166.67</v>
      </c>
      <c r="F215" s="100">
        <f>'2021-JJ Class'!G217+'AfterSchool Class'!G216+'Summer Class'!G216+'BRANCHES class-With NSH exp'!G216+'Sch Part Class-WIth NSH expansi'!G216+'Fund. Class'!G216+'GO Class'!G216</f>
        <v>166.67</v>
      </c>
      <c r="G215" s="100">
        <f>'2021-JJ Class'!H217+'AfterSchool Class'!H216+'Summer Class'!H216+'BRANCHES class-With NSH exp'!H216+'Sch Part Class-WIth NSH expansi'!H216+'Fund. Class'!H216+'GO Class'!H216</f>
        <v>166.67</v>
      </c>
      <c r="H215" s="100">
        <f>'2021-JJ Class'!I217+'AfterSchool Class'!I216+'Summer Class'!I216+'BRANCHES class-With NSH exp'!I216+'Sch Part Class-WIth NSH expansi'!I216+'Fund. Class'!I216+'GO Class'!I216</f>
        <v>166.67</v>
      </c>
      <c r="I215" s="100">
        <f>'2021-JJ Class'!J217+'AfterSchool Class'!J216+'Summer Class'!J216+'BRANCHES class-With NSH exp'!J216+'Sch Part Class-WIth NSH expansi'!J216+'Fund. Class'!J216+'GO Class'!J216</f>
        <v>166.67</v>
      </c>
      <c r="J215" s="100">
        <f>'2021-JJ Class'!K217+'AfterSchool Class'!K216+'Summer Class'!K216+'BRANCHES class-With NSH exp'!K216+'Sch Part Class-WIth NSH expansi'!K216+'Fund. Class'!K216+'GO Class'!K216</f>
        <v>166.67</v>
      </c>
      <c r="K215" s="100">
        <f>'2021-JJ Class'!L217+'AfterSchool Class'!L216+'Summer Class'!L216+'BRANCHES class-With NSH exp'!L216+'Sch Part Class-WIth NSH expansi'!L216+'Fund. Class'!L216+'GO Class'!L216</f>
        <v>166.67</v>
      </c>
      <c r="L215" s="100">
        <f>'2021-JJ Class'!M217+'AfterSchool Class'!M216+'Summer Class'!M216+'BRANCHES class-With NSH exp'!M216+'Sch Part Class-WIth NSH expansi'!M216+'Fund. Class'!M216+'GO Class'!M216</f>
        <v>166.67</v>
      </c>
      <c r="M215" s="100">
        <f>'2021-JJ Class'!N217+'AfterSchool Class'!N216+'Summer Class'!N216+'BRANCHES class-With NSH exp'!N216+'Sch Part Class-WIth NSH expansi'!N216+'Fund. Class'!N216+'GO Class'!N216</f>
        <v>166.67</v>
      </c>
      <c r="N215" s="100">
        <f>SUM(B215:M215)</f>
        <v>2000.0400000000002</v>
      </c>
    </row>
    <row r="216" spans="1:14" ht="12" customHeight="1">
      <c r="A216" s="271" t="s">
        <v>190</v>
      </c>
      <c r="B216" s="100">
        <f>'2021-JJ Class'!C218+'AfterSchool Class'!C217+'Summer Class'!C217+'BRANCHES class-With NSH exp'!C217+'Sch Part Class-WIth NSH expansi'!C217+'Fund. Class'!C217+'GO Class'!C217</f>
        <v>0</v>
      </c>
      <c r="C216" s="100">
        <f>'2021-JJ Class'!D218+'AfterSchool Class'!D217+'Summer Class'!D217+'BRANCHES class-With NSH exp'!D217+'Sch Part Class-WIth NSH expansi'!D217+'Fund. Class'!D217+'GO Class'!D217</f>
        <v>0</v>
      </c>
      <c r="D216" s="100">
        <f>'2021-JJ Class'!E218+'AfterSchool Class'!E217+'Summer Class'!E217+'BRANCHES class-With NSH exp'!E217+'Sch Part Class-WIth NSH expansi'!E217+'Fund. Class'!E217+'GO Class'!E217</f>
        <v>0</v>
      </c>
      <c r="E216" s="100">
        <f>'2021-JJ Class'!F218+'AfterSchool Class'!F217+'Summer Class'!F217+'BRANCHES class-With NSH exp'!F217+'Sch Part Class-WIth NSH expansi'!F217+'Fund. Class'!F217+'GO Class'!F217</f>
        <v>0</v>
      </c>
      <c r="F216" s="100">
        <f>'2021-JJ Class'!G218+'AfterSchool Class'!G217+'Summer Class'!G217+'BRANCHES class-With NSH exp'!G217+'Sch Part Class-WIth NSH expansi'!G217+'Fund. Class'!G217+'GO Class'!G217</f>
        <v>0</v>
      </c>
      <c r="G216" s="100">
        <f>'2021-JJ Class'!H218+'AfterSchool Class'!H217+'Summer Class'!H217+'BRANCHES class-With NSH exp'!H217+'Sch Part Class-WIth NSH expansi'!H217+'Fund. Class'!H217+'GO Class'!H217</f>
        <v>0</v>
      </c>
      <c r="H216" s="100">
        <f>'2021-JJ Class'!I218+'AfterSchool Class'!I217+'Summer Class'!I217+'BRANCHES class-With NSH exp'!I217+'Sch Part Class-WIth NSH expansi'!I217+'Fund. Class'!I217+'GO Class'!I217</f>
        <v>0</v>
      </c>
      <c r="I216" s="100">
        <f>'2021-JJ Class'!J218+'AfterSchool Class'!J217+'Summer Class'!J217+'BRANCHES class-With NSH exp'!J217+'Sch Part Class-WIth NSH expansi'!J217+'Fund. Class'!J217+'GO Class'!J217</f>
        <v>0</v>
      </c>
      <c r="J216" s="100">
        <f>'2021-JJ Class'!K218+'AfterSchool Class'!K217+'Summer Class'!K217+'BRANCHES class-With NSH exp'!K217+'Sch Part Class-WIth NSH expansi'!K217+'Fund. Class'!K217+'GO Class'!K217</f>
        <v>0</v>
      </c>
      <c r="K216" s="100">
        <f>'2021-JJ Class'!L218+'AfterSchool Class'!L217+'Summer Class'!L217+'BRANCHES class-With NSH exp'!L217+'Sch Part Class-WIth NSH expansi'!L217+'Fund. Class'!L217+'GO Class'!L217</f>
        <v>0</v>
      </c>
      <c r="L216" s="100">
        <f>'2021-JJ Class'!M218+'AfterSchool Class'!M217+'Summer Class'!M217+'BRANCHES class-With NSH exp'!M217+'Sch Part Class-WIth NSH expansi'!M217+'Fund. Class'!M217+'GO Class'!M217</f>
        <v>0</v>
      </c>
      <c r="M216" s="100">
        <f>'2021-JJ Class'!N218+'AfterSchool Class'!N217+'Summer Class'!N217+'BRANCHES class-With NSH exp'!N217+'Sch Part Class-WIth NSH expansi'!N217+'Fund. Class'!N217+'GO Class'!N217</f>
        <v>0</v>
      </c>
      <c r="N216" s="100"/>
    </row>
    <row r="217" spans="1:14" ht="12" customHeight="1">
      <c r="A217" s="272" t="s">
        <v>191</v>
      </c>
      <c r="B217" s="100">
        <f>'2021-JJ Class'!C219+'AfterSchool Class'!C218+'Summer Class'!C218+'BRANCHES class-With NSH exp'!C218+'Sch Part Class-WIth NSH expansi'!C218+'Fund. Class'!C218+'GO Class'!C218</f>
        <v>666.66666666666663</v>
      </c>
      <c r="C217" s="100">
        <f>'2021-JJ Class'!D219+'AfterSchool Class'!D218+'Summer Class'!D218+'BRANCHES class-With NSH exp'!D218+'Sch Part Class-WIth NSH expansi'!D218+'Fund. Class'!D218+'GO Class'!D218</f>
        <v>666.66666666666663</v>
      </c>
      <c r="D217" s="100">
        <f>'2021-JJ Class'!E219+'AfterSchool Class'!E218+'Summer Class'!E218+'BRANCHES class-With NSH exp'!E218+'Sch Part Class-WIth NSH expansi'!E218+'Fund. Class'!E218+'GO Class'!E218</f>
        <v>666.66666666666663</v>
      </c>
      <c r="E217" s="100">
        <f>'2021-JJ Class'!F219+'AfterSchool Class'!F218+'Summer Class'!F218+'BRANCHES class-With NSH exp'!F218+'Sch Part Class-WIth NSH expansi'!F218+'Fund. Class'!F218+'GO Class'!F218</f>
        <v>666.66666666666663</v>
      </c>
      <c r="F217" s="100">
        <f>'2021-JJ Class'!G219+'AfterSchool Class'!G218+'Summer Class'!G218+'BRANCHES class-With NSH exp'!G218+'Sch Part Class-WIth NSH expansi'!G218+'Fund. Class'!G218+'GO Class'!G218</f>
        <v>666.66666666666663</v>
      </c>
      <c r="G217" s="100">
        <f>'2021-JJ Class'!H219+'AfterSchool Class'!H218+'Summer Class'!H218+'BRANCHES class-With NSH exp'!H218+'Sch Part Class-WIth NSH expansi'!H218+'Fund. Class'!H218+'GO Class'!H218</f>
        <v>666.66666666666663</v>
      </c>
      <c r="H217" s="100">
        <f>'2021-JJ Class'!I219+'AfterSchool Class'!I218+'Summer Class'!I218+'BRANCHES class-With NSH exp'!I218+'Sch Part Class-WIth NSH expansi'!I218+'Fund. Class'!I218+'GO Class'!I218</f>
        <v>666.66666666666663</v>
      </c>
      <c r="I217" s="100">
        <f>'2021-JJ Class'!J219+'AfterSchool Class'!J218+'Summer Class'!J218+'BRANCHES class-With NSH exp'!J218+'Sch Part Class-WIth NSH expansi'!J218+'Fund. Class'!J218+'GO Class'!J218</f>
        <v>666.66666666666663</v>
      </c>
      <c r="J217" s="100">
        <f>'2021-JJ Class'!K219+'AfterSchool Class'!K218+'Summer Class'!K218+'BRANCHES class-With NSH exp'!K218+'Sch Part Class-WIth NSH expansi'!K218+'Fund. Class'!K218+'GO Class'!K218</f>
        <v>666.66666666666663</v>
      </c>
      <c r="K217" s="100">
        <f>'2021-JJ Class'!L219+'AfterSchool Class'!L218+'Summer Class'!L218+'BRANCHES class-With NSH exp'!L218+'Sch Part Class-WIth NSH expansi'!L218+'Fund. Class'!L218+'GO Class'!L218</f>
        <v>666.66666666666663</v>
      </c>
      <c r="L217" s="100">
        <f>'2021-JJ Class'!M219+'AfterSchool Class'!M218+'Summer Class'!M218+'BRANCHES class-With NSH exp'!M218+'Sch Part Class-WIth NSH expansi'!M218+'Fund. Class'!M218+'GO Class'!M218</f>
        <v>666.66666666666663</v>
      </c>
      <c r="M217" s="100">
        <f>'2021-JJ Class'!N219+'AfterSchool Class'!N218+'Summer Class'!N218+'BRANCHES class-With NSH exp'!N218+'Sch Part Class-WIth NSH expansi'!N218+'Fund. Class'!N218+'GO Class'!N218</f>
        <v>666.66666666666663</v>
      </c>
      <c r="N217" s="100">
        <f>SUM(B217:M217)</f>
        <v>8000.0000000000009</v>
      </c>
    </row>
    <row r="218" spans="1:14" s="48" customFormat="1" ht="12" customHeight="1">
      <c r="A218" s="344" t="s">
        <v>192</v>
      </c>
      <c r="B218" s="105">
        <f>SUM(B214:B217)</f>
        <v>833.33666666666659</v>
      </c>
      <c r="C218" s="105">
        <f t="shared" ref="C218:M218" si="36">SUM(C214:C217)</f>
        <v>833.33666666666659</v>
      </c>
      <c r="D218" s="105">
        <f t="shared" si="36"/>
        <v>833.33666666666659</v>
      </c>
      <c r="E218" s="105">
        <f t="shared" si="36"/>
        <v>833.33666666666659</v>
      </c>
      <c r="F218" s="105">
        <f t="shared" si="36"/>
        <v>833.33666666666659</v>
      </c>
      <c r="G218" s="105">
        <f t="shared" si="36"/>
        <v>833.33666666666659</v>
      </c>
      <c r="H218" s="105">
        <f t="shared" si="36"/>
        <v>833.33666666666659</v>
      </c>
      <c r="I218" s="105">
        <f t="shared" si="36"/>
        <v>833.33666666666659</v>
      </c>
      <c r="J218" s="105">
        <f t="shared" si="36"/>
        <v>833.33666666666659</v>
      </c>
      <c r="K218" s="105">
        <f t="shared" si="36"/>
        <v>833.33666666666659</v>
      </c>
      <c r="L218" s="105">
        <f t="shared" si="36"/>
        <v>833.33666666666659</v>
      </c>
      <c r="M218" s="105">
        <f t="shared" si="36"/>
        <v>833.33666666666659</v>
      </c>
      <c r="N218" s="105">
        <f>SUM(N215:N217)</f>
        <v>10000.040000000001</v>
      </c>
    </row>
    <row r="219" spans="1:14" s="350" customFormat="1" ht="12" customHeight="1">
      <c r="A219" s="342" t="s">
        <v>193</v>
      </c>
      <c r="B219" s="349">
        <f t="shared" ref="B219:M219" si="37">SUM(B218,B207:B213,B206)</f>
        <v>2611.17</v>
      </c>
      <c r="C219" s="349">
        <f t="shared" si="37"/>
        <v>2611.1666666666665</v>
      </c>
      <c r="D219" s="349">
        <f t="shared" si="37"/>
        <v>2611.1666666666665</v>
      </c>
      <c r="E219" s="349">
        <f t="shared" si="37"/>
        <v>2611.1666666666665</v>
      </c>
      <c r="F219" s="349">
        <f t="shared" si="37"/>
        <v>2611.1666666666665</v>
      </c>
      <c r="G219" s="349">
        <f t="shared" si="37"/>
        <v>2611.1666666666665</v>
      </c>
      <c r="H219" s="349">
        <f t="shared" si="37"/>
        <v>2611.1666666666665</v>
      </c>
      <c r="I219" s="349">
        <f t="shared" si="37"/>
        <v>2611.1666666666665</v>
      </c>
      <c r="J219" s="349">
        <f t="shared" si="37"/>
        <v>2611.1666666666665</v>
      </c>
      <c r="K219" s="349">
        <f t="shared" si="37"/>
        <v>2611.1666666666665</v>
      </c>
      <c r="L219" s="349">
        <f t="shared" si="37"/>
        <v>2611.1666666666665</v>
      </c>
      <c r="M219" s="349">
        <f t="shared" si="37"/>
        <v>2611.1666666666665</v>
      </c>
      <c r="N219" s="349">
        <f>SUM(N218,N207:N213,N206)</f>
        <v>31334.003333333334</v>
      </c>
    </row>
    <row r="220" spans="1:14" s="39" customFormat="1" ht="12" customHeight="1">
      <c r="A220" s="343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1:14" s="348" customFormat="1" ht="12" customHeight="1">
      <c r="A221" s="342" t="s">
        <v>194</v>
      </c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</row>
    <row r="222" spans="1:14" s="346" customFormat="1" ht="12" customHeight="1">
      <c r="A222" s="344" t="s">
        <v>195</v>
      </c>
      <c r="B222" s="345"/>
      <c r="C222" s="345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345"/>
    </row>
    <row r="223" spans="1:14" ht="12" customHeight="1">
      <c r="A223" s="257" t="s">
        <v>196</v>
      </c>
      <c r="B223" s="116">
        <v>2538</v>
      </c>
      <c r="C223" s="116">
        <v>2538</v>
      </c>
      <c r="D223" s="116">
        <v>2538</v>
      </c>
      <c r="E223" s="116">
        <v>2538</v>
      </c>
      <c r="F223" s="116">
        <v>2538</v>
      </c>
      <c r="G223" s="116">
        <v>2538</v>
      </c>
      <c r="H223" s="230">
        <v>3808</v>
      </c>
      <c r="I223" s="116">
        <v>2538</v>
      </c>
      <c r="J223" s="116">
        <v>2538</v>
      </c>
      <c r="K223" s="116">
        <v>2538</v>
      </c>
      <c r="L223" s="116">
        <v>2538</v>
      </c>
      <c r="M223" s="181">
        <v>3808</v>
      </c>
      <c r="N223" s="364">
        <v>34000</v>
      </c>
    </row>
    <row r="224" spans="1:14" ht="12" customHeight="1">
      <c r="A224" s="257" t="s">
        <v>197</v>
      </c>
      <c r="B224" s="116">
        <v>2462</v>
      </c>
      <c r="C224" s="116">
        <v>2462</v>
      </c>
      <c r="D224" s="116">
        <v>2462</v>
      </c>
      <c r="E224" s="116">
        <v>2462</v>
      </c>
      <c r="F224" s="116">
        <v>2462</v>
      </c>
      <c r="G224" s="116">
        <v>2462</v>
      </c>
      <c r="H224" s="230">
        <v>3692</v>
      </c>
      <c r="I224" s="116">
        <v>2462</v>
      </c>
      <c r="J224" s="116">
        <v>2462</v>
      </c>
      <c r="K224" s="116">
        <v>2462</v>
      </c>
      <c r="L224" s="116">
        <v>2462</v>
      </c>
      <c r="M224" s="181">
        <v>3692</v>
      </c>
      <c r="N224" s="116">
        <f>SUM(B224:M224)</f>
        <v>32004</v>
      </c>
    </row>
    <row r="225" spans="1:15" ht="12" customHeight="1">
      <c r="A225" s="257"/>
      <c r="B225" s="100">
        <f>'2021-JJ Class'!C227+'AfterSchool Class'!C226+'Summer Class'!C226+'BRANCHES class-With NSH exp'!C226+'Sch Part Class-WIth NSH expansi'!C226+'Fund. Class'!C226+'GO Class'!C226</f>
        <v>0</v>
      </c>
      <c r="C225" s="100">
        <f>'2021-JJ Class'!D227+'AfterSchool Class'!D226+'Summer Class'!D226+'BRANCHES class-With NSH exp'!D226+'Sch Part Class-WIth NSH expansi'!D226+'Fund. Class'!D226+'GO Class'!D226</f>
        <v>0</v>
      </c>
      <c r="D225" s="100">
        <f>'2021-JJ Class'!E227+'AfterSchool Class'!E226+'Summer Class'!E226+'BRANCHES class-With NSH exp'!E226+'Sch Part Class-WIth NSH expansi'!E226+'Fund. Class'!E226+'GO Class'!E226</f>
        <v>0</v>
      </c>
      <c r="E225" s="100">
        <f>'2021-JJ Class'!F227+'AfterSchool Class'!F226+'Summer Class'!F226+'BRANCHES class-With NSH exp'!F226+'Sch Part Class-WIth NSH expansi'!F226+'Fund. Class'!F226+'GO Class'!F226</f>
        <v>0</v>
      </c>
      <c r="F225" s="100">
        <f>'2021-JJ Class'!G227+'AfterSchool Class'!G226+'Summer Class'!G226+'BRANCHES class-With NSH exp'!G226+'Sch Part Class-WIth NSH expansi'!G226+'Fund. Class'!G226+'GO Class'!G226</f>
        <v>0</v>
      </c>
      <c r="G225" s="100">
        <f>'2021-JJ Class'!H227+'AfterSchool Class'!H226+'Summer Class'!H226+'BRANCHES class-With NSH exp'!H226+'Sch Part Class-WIth NSH expansi'!H226+'Fund. Class'!H226+'GO Class'!H226</f>
        <v>0</v>
      </c>
      <c r="H225" s="100">
        <f>'2021-JJ Class'!I227+'AfterSchool Class'!I226+'Summer Class'!I226+'BRANCHES class-With NSH exp'!I226+'Sch Part Class-WIth NSH expansi'!I226+'Fund. Class'!I226+'GO Class'!I226</f>
        <v>0</v>
      </c>
      <c r="I225" s="100">
        <f>'2021-JJ Class'!J227+'AfterSchool Class'!J226+'Summer Class'!J226+'BRANCHES class-With NSH exp'!J226+'Sch Part Class-WIth NSH expansi'!J226+'Fund. Class'!J226+'GO Class'!J226</f>
        <v>0</v>
      </c>
      <c r="J225" s="100">
        <f>'2021-JJ Class'!K227+'AfterSchool Class'!K226+'Summer Class'!K226+'BRANCHES class-With NSH exp'!K226+'Sch Part Class-WIth NSH expansi'!K226+'Fund. Class'!K226+'GO Class'!K226</f>
        <v>0</v>
      </c>
      <c r="K225" s="100">
        <f>'2021-JJ Class'!L227+'AfterSchool Class'!L226+'Summer Class'!L226+'BRANCHES class-With NSH exp'!L226+'Sch Part Class-WIth NSH expansi'!L226+'Fund. Class'!L226+'GO Class'!L226</f>
        <v>0</v>
      </c>
      <c r="L225" s="100">
        <f>'2021-JJ Class'!M227+'AfterSchool Class'!M226+'Summer Class'!M226+'BRANCHES class-With NSH exp'!M226+'Sch Part Class-WIth NSH expansi'!M226+'Fund. Class'!M226+'GO Class'!M226</f>
        <v>0</v>
      </c>
      <c r="M225" s="100">
        <f>'2021-JJ Class'!N227+'AfterSchool Class'!N226+'Summer Class'!N226+'BRANCHES class-With NSH exp'!N226+'Sch Part Class-WIth NSH expansi'!N226+'Fund. Class'!N226+'GO Class'!N226</f>
        <v>0</v>
      </c>
      <c r="N225" s="100">
        <f t="shared" ref="N225:N240" si="38">SUM(B225:M225)</f>
        <v>0</v>
      </c>
    </row>
    <row r="226" spans="1:15" ht="12" customHeight="1">
      <c r="A226" s="257" t="s">
        <v>921</v>
      </c>
      <c r="B226" s="116">
        <v>2692</v>
      </c>
      <c r="C226" s="116">
        <v>2692</v>
      </c>
      <c r="D226" s="116">
        <v>2692</v>
      </c>
      <c r="E226" s="116">
        <v>2692</v>
      </c>
      <c r="F226" s="116">
        <v>2692</v>
      </c>
      <c r="G226" s="116">
        <v>2692</v>
      </c>
      <c r="H226" s="116">
        <v>4038</v>
      </c>
      <c r="I226" s="116">
        <v>2692</v>
      </c>
      <c r="J226" s="116">
        <v>2692</v>
      </c>
      <c r="K226" s="116">
        <v>2692</v>
      </c>
      <c r="L226" s="116">
        <v>2692</v>
      </c>
      <c r="M226" s="116">
        <v>4038</v>
      </c>
      <c r="N226" s="364">
        <v>50000</v>
      </c>
      <c r="O226" s="116">
        <f t="shared" ref="O226" si="39">SUM(C226:N226)</f>
        <v>82304</v>
      </c>
    </row>
    <row r="227" spans="1:15" ht="12" customHeight="1">
      <c r="A227" s="257" t="s">
        <v>963</v>
      </c>
      <c r="B227" s="116">
        <v>2692</v>
      </c>
      <c r="C227" s="116">
        <v>2692</v>
      </c>
      <c r="D227" s="116">
        <v>2692</v>
      </c>
      <c r="E227" s="116">
        <v>2692</v>
      </c>
      <c r="F227" s="116">
        <v>2692</v>
      </c>
      <c r="G227" s="116">
        <v>2692</v>
      </c>
      <c r="H227" s="116">
        <v>4038</v>
      </c>
      <c r="I227" s="116">
        <v>2692</v>
      </c>
      <c r="J227" s="116">
        <v>2692</v>
      </c>
      <c r="K227" s="116">
        <v>2692</v>
      </c>
      <c r="L227" s="116">
        <v>2692</v>
      </c>
      <c r="M227" s="116">
        <v>4038</v>
      </c>
      <c r="N227" s="364">
        <v>50000</v>
      </c>
    </row>
    <row r="228" spans="1:15" ht="12" customHeight="1">
      <c r="A228" s="257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00">
        <f t="shared" si="38"/>
        <v>0</v>
      </c>
    </row>
    <row r="229" spans="1:15" ht="12" customHeight="1">
      <c r="A229" s="257" t="s">
        <v>321</v>
      </c>
      <c r="B229" s="174">
        <v>1153.8399999999999</v>
      </c>
      <c r="C229" s="174">
        <v>1153.8399999999999</v>
      </c>
      <c r="D229" s="174">
        <v>1153.8399999999999</v>
      </c>
      <c r="E229" s="174">
        <v>1153.8399999999999</v>
      </c>
      <c r="F229" s="174">
        <v>1153.8399999999999</v>
      </c>
      <c r="G229" s="174">
        <v>1153.8399999999999</v>
      </c>
      <c r="H229" s="174">
        <v>1730.77</v>
      </c>
      <c r="I229" s="174">
        <v>1153.8399999999999</v>
      </c>
      <c r="J229" s="174">
        <v>1153.8399999999999</v>
      </c>
      <c r="K229" s="174">
        <v>1153.8399999999999</v>
      </c>
      <c r="L229" s="174">
        <v>1153.8399999999999</v>
      </c>
      <c r="M229" s="174">
        <v>1730.77</v>
      </c>
      <c r="N229" s="362">
        <v>30000</v>
      </c>
    </row>
    <row r="230" spans="1:15" ht="12" customHeight="1">
      <c r="A230" s="257" t="s">
        <v>964</v>
      </c>
      <c r="B230" s="116">
        <v>2615</v>
      </c>
      <c r="C230" s="116">
        <v>2615</v>
      </c>
      <c r="D230" s="116">
        <v>2615</v>
      </c>
      <c r="E230" s="116">
        <v>2615</v>
      </c>
      <c r="F230" s="116">
        <v>2615</v>
      </c>
      <c r="G230" s="116">
        <v>2615</v>
      </c>
      <c r="H230" s="116">
        <v>3925</v>
      </c>
      <c r="I230" s="116">
        <v>2615</v>
      </c>
      <c r="J230" s="116">
        <v>2615</v>
      </c>
      <c r="K230" s="116">
        <v>2615</v>
      </c>
      <c r="L230" s="116">
        <v>2615</v>
      </c>
      <c r="M230" s="116">
        <v>3925</v>
      </c>
      <c r="N230" s="364">
        <v>50000</v>
      </c>
    </row>
    <row r="231" spans="1:15" ht="12" customHeight="1">
      <c r="A231" s="257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00">
        <f t="shared" si="38"/>
        <v>0</v>
      </c>
    </row>
    <row r="232" spans="1:15" ht="12" customHeight="1">
      <c r="A232" s="257" t="s">
        <v>325</v>
      </c>
      <c r="B232" s="116">
        <v>2307</v>
      </c>
      <c r="C232" s="116">
        <v>2307</v>
      </c>
      <c r="D232" s="116">
        <v>2307</v>
      </c>
      <c r="E232" s="116">
        <v>2307</v>
      </c>
      <c r="F232" s="116">
        <v>2307</v>
      </c>
      <c r="G232" s="116">
        <v>2307</v>
      </c>
      <c r="H232" s="116">
        <v>3465</v>
      </c>
      <c r="I232" s="116">
        <v>2307</v>
      </c>
      <c r="J232" s="116">
        <v>2307</v>
      </c>
      <c r="K232" s="116">
        <v>2307</v>
      </c>
      <c r="L232" s="116">
        <v>2307</v>
      </c>
      <c r="M232" s="116">
        <v>3465</v>
      </c>
      <c r="N232" s="364">
        <v>0</v>
      </c>
    </row>
    <row r="233" spans="1:15" ht="12" customHeight="1">
      <c r="A233" s="257"/>
      <c r="B233" s="174">
        <f>'2021-JJ Class'!C235+'AfterSchool Class'!C234+'Summer Class'!C234+'BRANCHES class-With NSH exp'!C234+'Sch Part Class-WIth NSH expansi'!C234+'Fund. Class'!C234+'GO Class'!C234+'MAPLE Class'!C234+'CEDAR Class'!C234</f>
        <v>0</v>
      </c>
      <c r="C233" s="174">
        <f>'2021-JJ Class'!D235+'AfterSchool Class'!D234+'Summer Class'!D234+'BRANCHES class-With NSH exp'!D234+'Sch Part Class-WIth NSH expansi'!D234+'Fund. Class'!D234+'GO Class'!D234+'MAPLE Class'!D234+'CEDAR Class'!D234</f>
        <v>0</v>
      </c>
      <c r="D233" s="174">
        <f>'2021-JJ Class'!E235+'AfterSchool Class'!E234+'Summer Class'!E234+'BRANCHES class-With NSH exp'!E234+'Sch Part Class-WIth NSH expansi'!E234+'Fund. Class'!E234+'GO Class'!E234+'MAPLE Class'!E234+'CEDAR Class'!E234</f>
        <v>0</v>
      </c>
      <c r="E233" s="174">
        <f>'2021-JJ Class'!F235+'AfterSchool Class'!F234+'Summer Class'!F234+'BRANCHES class-With NSH exp'!F234+'Sch Part Class-WIth NSH expansi'!F234+'Fund. Class'!F234+'GO Class'!F234+'MAPLE Class'!F234+'CEDAR Class'!F234</f>
        <v>0</v>
      </c>
      <c r="F233" s="174">
        <f>'2021-JJ Class'!G235+'AfterSchool Class'!G234+'Summer Class'!G234+'BRANCHES class-With NSH exp'!G234+'Sch Part Class-WIth NSH expansi'!G234+'Fund. Class'!G234+'GO Class'!G234+'MAPLE Class'!G234+'CEDAR Class'!G234</f>
        <v>0</v>
      </c>
      <c r="G233" s="174">
        <f>'2021-JJ Class'!H235+'AfterSchool Class'!H234+'Summer Class'!H234+'BRANCHES class-With NSH exp'!H234+'Sch Part Class-WIth NSH expansi'!H234+'Fund. Class'!H234+'GO Class'!H234+'MAPLE Class'!H234+'CEDAR Class'!H234</f>
        <v>0</v>
      </c>
      <c r="H233" s="174">
        <f>'2021-JJ Class'!I235+'AfterSchool Class'!I234+'Summer Class'!I234+'BRANCHES class-With NSH exp'!I234+'Sch Part Class-WIth NSH expansi'!I234+'Fund. Class'!I234+'GO Class'!I234+'MAPLE Class'!I234+'CEDAR Class'!I234</f>
        <v>0</v>
      </c>
      <c r="I233" s="174">
        <f>'2021-JJ Class'!J235+'AfterSchool Class'!J234+'Summer Class'!J234+'BRANCHES class-With NSH exp'!J234+'Sch Part Class-WIth NSH expansi'!J234+'Fund. Class'!J234+'GO Class'!J234+'MAPLE Class'!J234+'CEDAR Class'!J234</f>
        <v>0</v>
      </c>
      <c r="J233" s="174">
        <f>'2021-JJ Class'!K235+'AfterSchool Class'!K234+'Summer Class'!K234+'BRANCHES class-With NSH exp'!K234+'Sch Part Class-WIth NSH expansi'!K234+'Fund. Class'!K234+'GO Class'!K234+'MAPLE Class'!K234+'CEDAR Class'!K234</f>
        <v>0</v>
      </c>
      <c r="K233" s="174">
        <f>'2021-JJ Class'!L235+'AfterSchool Class'!L234+'Summer Class'!L234+'BRANCHES class-With NSH exp'!L234+'Sch Part Class-WIth NSH expansi'!L234+'Fund. Class'!L234+'GO Class'!L234+'MAPLE Class'!L234+'CEDAR Class'!L234</f>
        <v>0</v>
      </c>
      <c r="L233" s="174">
        <f>'2021-JJ Class'!M235+'AfterSchool Class'!M234+'Summer Class'!M234+'BRANCHES class-With NSH exp'!M234+'Sch Part Class-WIth NSH expansi'!M234+'Fund. Class'!M234+'GO Class'!M234+'MAPLE Class'!M234+'CEDAR Class'!M234</f>
        <v>0</v>
      </c>
      <c r="M233" s="174">
        <f>'2021-JJ Class'!N235+'AfterSchool Class'!N234+'Summer Class'!N234+'BRANCHES class-With NSH exp'!N234+'Sch Part Class-WIth NSH expansi'!N234+'Fund. Class'!N234+'GO Class'!N234+'MAPLE Class'!N234+'CEDAR Class'!N234</f>
        <v>0</v>
      </c>
      <c r="N233" s="100">
        <f t="shared" si="38"/>
        <v>0</v>
      </c>
    </row>
    <row r="234" spans="1:15" ht="12" customHeight="1">
      <c r="A234" s="257" t="s">
        <v>965</v>
      </c>
      <c r="B234" s="116">
        <v>3538</v>
      </c>
      <c r="C234" s="116">
        <v>3538</v>
      </c>
      <c r="D234" s="116">
        <v>3538</v>
      </c>
      <c r="E234" s="116">
        <v>3538</v>
      </c>
      <c r="F234" s="116">
        <v>3538</v>
      </c>
      <c r="G234" s="116">
        <v>3538</v>
      </c>
      <c r="H234" s="117">
        <v>5310</v>
      </c>
      <c r="I234" s="116">
        <v>3538</v>
      </c>
      <c r="J234" s="116">
        <v>3538</v>
      </c>
      <c r="K234" s="116">
        <v>3538</v>
      </c>
      <c r="L234" s="116">
        <v>3538</v>
      </c>
      <c r="M234" s="116">
        <v>5310</v>
      </c>
      <c r="N234" s="364">
        <v>0</v>
      </c>
    </row>
    <row r="235" spans="1:15" s="263" customFormat="1" ht="12" customHeight="1">
      <c r="A235" s="257" t="s">
        <v>966</v>
      </c>
      <c r="B235" s="323">
        <f>'2021-JJ Class'!C237+'AfterSchool Class'!C236+'Summer Class'!C236+'BRANCHES class-With NSH exp'!C236+'Sch Part Class-WIth NSH expansi'!C236+'Fund. Class'!C236+'GO Class'!C236</f>
        <v>1154</v>
      </c>
      <c r="C235" s="323">
        <f>'2021-JJ Class'!D237+'AfterSchool Class'!D236+'Summer Class'!D236+'BRANCHES class-With NSH exp'!D236+'Sch Part Class-WIth NSH expansi'!D236+'Fund. Class'!D236+'GO Class'!D236</f>
        <v>1154</v>
      </c>
      <c r="D235" s="323">
        <f>'2021-JJ Class'!E237+'AfterSchool Class'!E236+'Summer Class'!E236+'BRANCHES class-With NSH exp'!E236+'Sch Part Class-WIth NSH expansi'!E236+'Fund. Class'!E236+'GO Class'!E236</f>
        <v>1154</v>
      </c>
      <c r="E235" s="323">
        <f>'2021-JJ Class'!F237+'AfterSchool Class'!F236+'Summer Class'!F236+'BRANCHES class-With NSH exp'!F236+'Sch Part Class-WIth NSH expansi'!F236+'Fund. Class'!F236+'GO Class'!F236</f>
        <v>1154</v>
      </c>
      <c r="F235" s="323">
        <f>'2021-JJ Class'!G237+'AfterSchool Class'!G236+'Summer Class'!G236+'BRANCHES class-With NSH exp'!G236+'Sch Part Class-WIth NSH expansi'!G236+'Fund. Class'!G236+'GO Class'!G236</f>
        <v>1154</v>
      </c>
      <c r="G235" s="323">
        <f>'2021-JJ Class'!H237+'AfterSchool Class'!H236+'Summer Class'!H236+'BRANCHES class-With NSH exp'!H236+'Sch Part Class-WIth NSH expansi'!H236+'Fund. Class'!H236+'GO Class'!H236</f>
        <v>1154</v>
      </c>
      <c r="H235" s="323">
        <f>'2021-JJ Class'!I237+'AfterSchool Class'!I236+'Summer Class'!I236+'BRANCHES class-With NSH exp'!I236+'Sch Part Class-WIth NSH expansi'!I236+'Fund. Class'!I236+'GO Class'!I236</f>
        <v>1731</v>
      </c>
      <c r="I235" s="323">
        <f>'2021-JJ Class'!J237+'AfterSchool Class'!J236+'Summer Class'!J236+'BRANCHES class-With NSH exp'!J236+'Sch Part Class-WIth NSH expansi'!J236+'Fund. Class'!J236+'GO Class'!J236</f>
        <v>1154</v>
      </c>
      <c r="J235" s="323">
        <f>'2021-JJ Class'!K237+'AfterSchool Class'!K236+'Summer Class'!K236+'BRANCHES class-With NSH exp'!K236+'Sch Part Class-WIth NSH expansi'!K236+'Fund. Class'!K236+'GO Class'!K236</f>
        <v>1154</v>
      </c>
      <c r="K235" s="323">
        <f>'2021-JJ Class'!L237+'AfterSchool Class'!L236+'Summer Class'!L236+'BRANCHES class-With NSH exp'!L236+'Sch Part Class-WIth NSH expansi'!L236+'Fund. Class'!L236+'GO Class'!L236</f>
        <v>1154</v>
      </c>
      <c r="L235" s="323">
        <f>'2021-JJ Class'!M237+'AfterSchool Class'!M236+'Summer Class'!M236+'BRANCHES class-With NSH exp'!M236+'Sch Part Class-WIth NSH expansi'!M236+'Fund. Class'!M236+'GO Class'!M236</f>
        <v>1154</v>
      </c>
      <c r="M235" s="323">
        <f>'2021-JJ Class'!N237+'AfterSchool Class'!N236+'Summer Class'!N236+'BRANCHES class-With NSH exp'!N236+'Sch Part Class-WIth NSH expansi'!N236+'Fund. Class'!N236+'GO Class'!N236</f>
        <v>1731</v>
      </c>
      <c r="N235" s="323">
        <v>0</v>
      </c>
    </row>
    <row r="236" spans="1:15" ht="12" customHeight="1">
      <c r="A236" s="257" t="s">
        <v>909</v>
      </c>
      <c r="B236" s="116">
        <v>2692</v>
      </c>
      <c r="C236" s="116">
        <v>2692</v>
      </c>
      <c r="D236" s="116">
        <v>2692</v>
      </c>
      <c r="E236" s="116">
        <v>2692</v>
      </c>
      <c r="F236" s="116">
        <v>2692</v>
      </c>
      <c r="G236" s="116">
        <v>2692</v>
      </c>
      <c r="H236" s="116">
        <v>4038</v>
      </c>
      <c r="I236" s="116">
        <v>2692</v>
      </c>
      <c r="J236" s="116">
        <v>2692</v>
      </c>
      <c r="K236" s="116">
        <v>2692</v>
      </c>
      <c r="L236" s="116">
        <v>2692</v>
      </c>
      <c r="M236" s="116">
        <v>4038</v>
      </c>
      <c r="N236" s="116">
        <f>SUM(B236:M236)</f>
        <v>34996</v>
      </c>
    </row>
    <row r="237" spans="1:15" ht="12" customHeight="1">
      <c r="A237" s="257" t="s">
        <v>967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364">
        <v>15000</v>
      </c>
    </row>
    <row r="238" spans="1:15" ht="12" customHeight="1">
      <c r="A238" s="257" t="s">
        <v>968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364">
        <v>15000</v>
      </c>
    </row>
    <row r="239" spans="1:15" ht="12" customHeight="1">
      <c r="A239" s="257" t="s">
        <v>214</v>
      </c>
      <c r="B239" s="282">
        <v>3692</v>
      </c>
      <c r="C239" s="282">
        <v>3692</v>
      </c>
      <c r="D239" s="282">
        <v>3692</v>
      </c>
      <c r="E239" s="282">
        <v>3692</v>
      </c>
      <c r="F239" s="282">
        <v>3692</v>
      </c>
      <c r="G239" s="282">
        <v>3692</v>
      </c>
      <c r="H239" s="282">
        <v>5540</v>
      </c>
      <c r="I239" s="282">
        <v>3692</v>
      </c>
      <c r="J239" s="282">
        <v>3692</v>
      </c>
      <c r="K239" s="282">
        <v>3692</v>
      </c>
      <c r="L239" s="282">
        <v>3692</v>
      </c>
      <c r="M239" s="282">
        <v>5540</v>
      </c>
      <c r="N239" s="330">
        <f>SUM(B239:M239)</f>
        <v>48000</v>
      </c>
    </row>
    <row r="240" spans="1:15" ht="12" customHeight="1">
      <c r="A240" s="257" t="s">
        <v>215</v>
      </c>
      <c r="B240" s="100">
        <f>'2021-JJ Class'!C240+'AfterSchool Class'!C239+'Summer Class'!C239+'BRANCHES class-With NSH exp'!C239+'Sch Part Class-WIth NSH expansi'!C240+'Fund. Class'!C239+'GO Class'!C239</f>
        <v>1300</v>
      </c>
      <c r="C240" s="100">
        <f>'2021-JJ Class'!D240+'AfterSchool Class'!D239+'Summer Class'!D239+'BRANCHES class-With NSH exp'!D239+'Sch Part Class-WIth NSH expansi'!D240+'Fund. Class'!D239+'GO Class'!D239</f>
        <v>1300</v>
      </c>
      <c r="D240" s="100">
        <f>'2021-JJ Class'!E240+'AfterSchool Class'!E239+'Summer Class'!E239+'BRANCHES class-With NSH exp'!E239+'Sch Part Class-WIth NSH expansi'!E240+'Fund. Class'!E239+'GO Class'!E239</f>
        <v>1300</v>
      </c>
      <c r="E240" s="100">
        <f>'2021-JJ Class'!F240+'AfterSchool Class'!F239+'Summer Class'!F239+'BRANCHES class-With NSH exp'!F239+'Sch Part Class-WIth NSH expansi'!F240+'Fund. Class'!F239+'GO Class'!F239</f>
        <v>1300</v>
      </c>
      <c r="F240" s="100">
        <f>'2021-JJ Class'!G240+'AfterSchool Class'!G239+'Summer Class'!G239+'BRANCHES class-With NSH exp'!G239+'Sch Part Class-WIth NSH expansi'!G240+'Fund. Class'!G239+'GO Class'!G239</f>
        <v>1300</v>
      </c>
      <c r="G240" s="100">
        <f>'2021-JJ Class'!H240+'AfterSchool Class'!H239+'Summer Class'!H239+'BRANCHES class-With NSH exp'!H239+'Sch Part Class-WIth NSH expansi'!H240+'Fund. Class'!H239+'GO Class'!H239</f>
        <v>0</v>
      </c>
      <c r="H240" s="100">
        <f>'2021-JJ Class'!I240+'AfterSchool Class'!I239+'Summer Class'!I239+'BRANCHES class-With NSH exp'!I239+'Sch Part Class-WIth NSH expansi'!I240+'Fund. Class'!I239+'GO Class'!I239</f>
        <v>0</v>
      </c>
      <c r="I240" s="100">
        <f>'2021-JJ Class'!J240+'AfterSchool Class'!J239+'Summer Class'!J239+'BRANCHES class-With NSH exp'!J239+'Sch Part Class-WIth NSH expansi'!J240+'Fund. Class'!J239+'GO Class'!J239</f>
        <v>0</v>
      </c>
      <c r="J240" s="100">
        <f>'2021-JJ Class'!K240+'AfterSchool Class'!K239+'Summer Class'!K239+'BRANCHES class-With NSH exp'!K239+'Sch Part Class-WIth NSH expansi'!K240+'Fund. Class'!K239+'GO Class'!K239</f>
        <v>1300</v>
      </c>
      <c r="K240" s="100">
        <f>'2021-JJ Class'!L240+'AfterSchool Class'!L239+'Summer Class'!L239+'BRANCHES class-With NSH exp'!L239+'Sch Part Class-WIth NSH expansi'!L240+'Fund. Class'!L239+'GO Class'!L239</f>
        <v>1300</v>
      </c>
      <c r="L240" s="100">
        <f>'2021-JJ Class'!M240+'AfterSchool Class'!M239+'Summer Class'!M239+'BRANCHES class-With NSH exp'!M239+'Sch Part Class-WIth NSH expansi'!M240+'Fund. Class'!M239+'GO Class'!M239</f>
        <v>1300</v>
      </c>
      <c r="M240" s="100">
        <f>'2021-JJ Class'!N240+'AfterSchool Class'!N239+'Summer Class'!N239+'BRANCHES class-With NSH exp'!N239+'Sch Part Class-WIth NSH expansi'!N240+'Fund. Class'!N239+'GO Class'!N239</f>
        <v>1300</v>
      </c>
      <c r="N240" s="100">
        <f t="shared" si="38"/>
        <v>11700</v>
      </c>
    </row>
    <row r="241" spans="1:14" s="334" customFormat="1" ht="12" customHeight="1">
      <c r="A241" s="351" t="s">
        <v>216</v>
      </c>
      <c r="B241" s="333">
        <f>SUM(B223:B240)</f>
        <v>28835.84</v>
      </c>
      <c r="C241" s="333">
        <f t="shared" ref="C241:M241" si="40">SUM(C223:C240)</f>
        <v>28835.84</v>
      </c>
      <c r="D241" s="333">
        <f t="shared" si="40"/>
        <v>28835.84</v>
      </c>
      <c r="E241" s="333">
        <f t="shared" si="40"/>
        <v>28835.84</v>
      </c>
      <c r="F241" s="333">
        <f t="shared" si="40"/>
        <v>28835.84</v>
      </c>
      <c r="G241" s="333">
        <f t="shared" si="40"/>
        <v>27535.84</v>
      </c>
      <c r="H241" s="333">
        <f t="shared" si="40"/>
        <v>41315.770000000004</v>
      </c>
      <c r="I241" s="333">
        <f t="shared" si="40"/>
        <v>27535.84</v>
      </c>
      <c r="J241" s="333">
        <f t="shared" si="40"/>
        <v>28835.84</v>
      </c>
      <c r="K241" s="333">
        <f t="shared" si="40"/>
        <v>28835.84</v>
      </c>
      <c r="L241" s="333">
        <f t="shared" si="40"/>
        <v>28835.84</v>
      </c>
      <c r="M241" s="333">
        <f t="shared" si="40"/>
        <v>42615.770000000004</v>
      </c>
      <c r="N241" s="333">
        <f>SUM(N223:N240)</f>
        <v>370700</v>
      </c>
    </row>
    <row r="242" spans="1:14" ht="12" customHeight="1">
      <c r="A242" s="268" t="s">
        <v>217</v>
      </c>
      <c r="B242" s="100">
        <v>3769.23</v>
      </c>
      <c r="C242" s="100">
        <v>3769.23</v>
      </c>
      <c r="D242" s="100">
        <v>3769.23</v>
      </c>
      <c r="E242" s="100">
        <v>3769.23</v>
      </c>
      <c r="F242" s="100">
        <v>3769.23</v>
      </c>
      <c r="G242" s="100">
        <v>3769.23</v>
      </c>
      <c r="H242" s="100">
        <v>5653.85</v>
      </c>
      <c r="I242" s="100">
        <v>3769.23</v>
      </c>
      <c r="J242" s="100">
        <v>3769.23</v>
      </c>
      <c r="K242" s="100">
        <v>3769.23</v>
      </c>
      <c r="L242" s="100">
        <v>3769.23</v>
      </c>
      <c r="M242" s="100">
        <v>5653.85</v>
      </c>
      <c r="N242" s="100">
        <v>53000</v>
      </c>
    </row>
    <row r="243" spans="1:14" ht="12" customHeight="1">
      <c r="A243" s="268" t="s">
        <v>218</v>
      </c>
      <c r="B243" s="100">
        <f>'2021-JJ Class'!C243+'AfterSchool Class'!C242+'Summer Class'!C242+'BRANCHES class-With NSH exp'!C242+'Sch Part Class-WIth NSH expansi'!C243+'Fund. Class'!C242+'GO Class'!C242</f>
        <v>333.33</v>
      </c>
      <c r="C243" s="100">
        <f>'2021-JJ Class'!D243+'AfterSchool Class'!D242+'Summer Class'!D242+'BRANCHES class-With NSH exp'!D242+'Sch Part Class-WIth NSH expansi'!D243+'Fund. Class'!D242+'GO Class'!D242</f>
        <v>333.33</v>
      </c>
      <c r="D243" s="100">
        <f>'2021-JJ Class'!E243+'AfterSchool Class'!E242+'Summer Class'!E242+'BRANCHES class-With NSH exp'!E242+'Sch Part Class-WIth NSH expansi'!E243+'Fund. Class'!E242+'GO Class'!E242</f>
        <v>333.33</v>
      </c>
      <c r="E243" s="100">
        <f>'2021-JJ Class'!F243+'AfterSchool Class'!F242+'Summer Class'!F242+'BRANCHES class-With NSH exp'!F242+'Sch Part Class-WIth NSH expansi'!F243+'Fund. Class'!F242+'GO Class'!F242</f>
        <v>333.33</v>
      </c>
      <c r="F243" s="100">
        <f>'2021-JJ Class'!G243+'AfterSchool Class'!G242+'Summer Class'!G242+'BRANCHES class-With NSH exp'!G242+'Sch Part Class-WIth NSH expansi'!G243+'Fund. Class'!G242+'GO Class'!G242</f>
        <v>333.33</v>
      </c>
      <c r="G243" s="100">
        <f>'2021-JJ Class'!H243+'AfterSchool Class'!H242+'Summer Class'!H242+'BRANCHES class-With NSH exp'!H242+'Sch Part Class-WIth NSH expansi'!H243+'Fund. Class'!H242+'GO Class'!H242</f>
        <v>333.33</v>
      </c>
      <c r="H243" s="100">
        <f>'2021-JJ Class'!I243+'AfterSchool Class'!I242+'Summer Class'!I242+'BRANCHES class-With NSH exp'!I242+'Sch Part Class-WIth NSH expansi'!I243+'Fund. Class'!I242+'GO Class'!I242</f>
        <v>333.33</v>
      </c>
      <c r="I243" s="100">
        <f>'2021-JJ Class'!J243+'AfterSchool Class'!J242+'Summer Class'!J242+'BRANCHES class-With NSH exp'!J242+'Sch Part Class-WIth NSH expansi'!J243+'Fund. Class'!J242+'GO Class'!J242</f>
        <v>333.33</v>
      </c>
      <c r="J243" s="100">
        <f>'2021-JJ Class'!K243+'AfterSchool Class'!K242+'Summer Class'!K242+'BRANCHES class-With NSH exp'!K242+'Sch Part Class-WIth NSH expansi'!K243+'Fund. Class'!K242+'GO Class'!K242</f>
        <v>333.33</v>
      </c>
      <c r="K243" s="100">
        <f>'2021-JJ Class'!L243+'AfterSchool Class'!L242+'Summer Class'!L242+'BRANCHES class-With NSH exp'!L242+'Sch Part Class-WIth NSH expansi'!L243+'Fund. Class'!L242+'GO Class'!L242</f>
        <v>333.33</v>
      </c>
      <c r="L243" s="100">
        <f>'2021-JJ Class'!M243+'AfterSchool Class'!M242+'Summer Class'!M242+'BRANCHES class-With NSH exp'!M242+'Sch Part Class-WIth NSH expansi'!M243+'Fund. Class'!M242+'GO Class'!M242</f>
        <v>333.33</v>
      </c>
      <c r="M243" s="100">
        <f>'2021-JJ Class'!N243+'AfterSchool Class'!N242+'Summer Class'!N242+'BRANCHES class-With NSH exp'!N242+'Sch Part Class-WIth NSH expansi'!N243+'Fund. Class'!N242+'GO Class'!N242</f>
        <v>333.33</v>
      </c>
      <c r="N243" s="100">
        <f>SUM(B243:M243)</f>
        <v>3999.9599999999996</v>
      </c>
    </row>
    <row r="244" spans="1:14" ht="12" customHeight="1">
      <c r="A244" s="268" t="s">
        <v>219</v>
      </c>
      <c r="B244" s="100">
        <v>3500</v>
      </c>
      <c r="C244" s="100">
        <v>3500</v>
      </c>
      <c r="D244" s="100">
        <v>3500</v>
      </c>
      <c r="E244" s="100">
        <v>3500</v>
      </c>
      <c r="F244" s="100">
        <v>3500</v>
      </c>
      <c r="G244" s="100">
        <v>3500</v>
      </c>
      <c r="H244" s="100">
        <v>3500</v>
      </c>
      <c r="I244" s="100">
        <v>3500</v>
      </c>
      <c r="J244" s="100">
        <v>3500</v>
      </c>
      <c r="K244" s="100">
        <v>3500</v>
      </c>
      <c r="L244" s="100">
        <v>3500</v>
      </c>
      <c r="M244" s="100">
        <v>3500</v>
      </c>
      <c r="N244" s="174">
        <f>SUM(B244:M244)</f>
        <v>42000</v>
      </c>
    </row>
    <row r="245" spans="1:14" ht="12" customHeight="1">
      <c r="A245" s="268" t="s">
        <v>255</v>
      </c>
      <c r="B245" s="100">
        <v>833.33</v>
      </c>
      <c r="C245" s="100">
        <v>833.33</v>
      </c>
      <c r="D245" s="100">
        <v>833.33</v>
      </c>
      <c r="E245" s="100">
        <v>833.33</v>
      </c>
      <c r="F245" s="100">
        <v>833.33</v>
      </c>
      <c r="G245" s="100">
        <v>833.33</v>
      </c>
      <c r="H245" s="100">
        <v>833.33</v>
      </c>
      <c r="I245" s="100">
        <v>833.33</v>
      </c>
      <c r="J245" s="100">
        <v>833.33</v>
      </c>
      <c r="K245" s="100">
        <v>833.33</v>
      </c>
      <c r="L245" s="100">
        <v>833.33</v>
      </c>
      <c r="M245" s="100">
        <v>833.33</v>
      </c>
      <c r="N245" s="100">
        <f>SUM(B245:M245)</f>
        <v>9999.9600000000009</v>
      </c>
    </row>
    <row r="246" spans="1:14" s="350" customFormat="1" ht="12" customHeight="1">
      <c r="A246" s="342" t="s">
        <v>222</v>
      </c>
      <c r="B246" s="349">
        <f>SUM(B241:B245)</f>
        <v>37271.730000000003</v>
      </c>
      <c r="C246" s="349">
        <f t="shared" ref="C246:M246" si="41">SUM(C241:C245)</f>
        <v>37271.730000000003</v>
      </c>
      <c r="D246" s="349">
        <f t="shared" si="41"/>
        <v>37271.730000000003</v>
      </c>
      <c r="E246" s="349">
        <f t="shared" si="41"/>
        <v>37271.730000000003</v>
      </c>
      <c r="F246" s="349">
        <f t="shared" si="41"/>
        <v>37271.730000000003</v>
      </c>
      <c r="G246" s="349">
        <f t="shared" si="41"/>
        <v>35971.730000000003</v>
      </c>
      <c r="H246" s="349">
        <f t="shared" si="41"/>
        <v>51636.280000000006</v>
      </c>
      <c r="I246" s="349">
        <f t="shared" si="41"/>
        <v>35971.730000000003</v>
      </c>
      <c r="J246" s="349">
        <f t="shared" si="41"/>
        <v>37271.730000000003</v>
      </c>
      <c r="K246" s="349">
        <f t="shared" si="41"/>
        <v>37271.730000000003</v>
      </c>
      <c r="L246" s="349">
        <f t="shared" si="41"/>
        <v>37271.730000000003</v>
      </c>
      <c r="M246" s="349">
        <f t="shared" si="41"/>
        <v>52936.280000000006</v>
      </c>
      <c r="N246" s="349">
        <f>SUM(N241:N245)</f>
        <v>479699.92000000004</v>
      </c>
    </row>
    <row r="247" spans="1:14" s="39" customFormat="1" ht="12" customHeight="1">
      <c r="A247" s="343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</row>
    <row r="248" spans="1:14" s="348" customFormat="1" ht="12" customHeight="1">
      <c r="A248" s="342" t="s">
        <v>223</v>
      </c>
      <c r="B248" s="347"/>
      <c r="C248" s="347"/>
      <c r="D248" s="347"/>
      <c r="E248" s="347"/>
      <c r="F248" s="347"/>
      <c r="G248" s="347"/>
      <c r="H248" s="347"/>
      <c r="I248" s="347"/>
      <c r="J248" s="347"/>
      <c r="K248" s="347"/>
      <c r="L248" s="347"/>
      <c r="M248" s="347"/>
      <c r="N248" s="347"/>
    </row>
    <row r="249" spans="1:14" ht="12" customHeight="1">
      <c r="A249" s="352" t="s">
        <v>224</v>
      </c>
      <c r="B249" s="100">
        <v>1165</v>
      </c>
      <c r="C249" s="100">
        <v>1165</v>
      </c>
      <c r="D249" s="100">
        <v>1215</v>
      </c>
      <c r="E249" s="100">
        <v>1215</v>
      </c>
      <c r="F249" s="100">
        <v>1715</v>
      </c>
      <c r="G249" s="100">
        <v>1165</v>
      </c>
      <c r="H249" s="100">
        <v>1315</v>
      </c>
      <c r="I249" s="100">
        <v>2065</v>
      </c>
      <c r="J249" s="100">
        <v>1165</v>
      </c>
      <c r="K249" s="100">
        <v>1615</v>
      </c>
      <c r="L249" s="100">
        <v>1165</v>
      </c>
      <c r="M249" s="100">
        <v>1215</v>
      </c>
      <c r="N249" s="174">
        <f>SUM(B249:M249)</f>
        <v>16180</v>
      </c>
    </row>
    <row r="250" spans="1:14" ht="12" customHeight="1">
      <c r="A250" s="40" t="s">
        <v>225</v>
      </c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</row>
    <row r="251" spans="1:14" s="350" customFormat="1" ht="12" customHeight="1">
      <c r="A251" s="342" t="s">
        <v>226</v>
      </c>
      <c r="B251" s="349">
        <f>SUM(B249:B250)</f>
        <v>1165</v>
      </c>
      <c r="C251" s="349">
        <f t="shared" ref="C251:N251" si="42">SUM(C249:C250)</f>
        <v>1165</v>
      </c>
      <c r="D251" s="349">
        <f t="shared" si="42"/>
        <v>1215</v>
      </c>
      <c r="E251" s="349">
        <f t="shared" si="42"/>
        <v>1215</v>
      </c>
      <c r="F251" s="349">
        <f t="shared" si="42"/>
        <v>1715</v>
      </c>
      <c r="G251" s="349">
        <f t="shared" si="42"/>
        <v>1165</v>
      </c>
      <c r="H251" s="349">
        <f t="shared" si="42"/>
        <v>1315</v>
      </c>
      <c r="I251" s="349">
        <f t="shared" si="42"/>
        <v>2065</v>
      </c>
      <c r="J251" s="349">
        <f t="shared" si="42"/>
        <v>1165</v>
      </c>
      <c r="K251" s="349">
        <f t="shared" si="42"/>
        <v>1615</v>
      </c>
      <c r="L251" s="349">
        <f t="shared" si="42"/>
        <v>1165</v>
      </c>
      <c r="M251" s="349">
        <f t="shared" si="42"/>
        <v>1215</v>
      </c>
      <c r="N251" s="349">
        <f t="shared" si="42"/>
        <v>16180</v>
      </c>
    </row>
    <row r="252" spans="1:14" s="39" customFormat="1" ht="12" customHeight="1">
      <c r="A252" s="45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</row>
    <row r="253" spans="1:14" s="348" customFormat="1" ht="12" customHeight="1">
      <c r="A253" s="342" t="s">
        <v>227</v>
      </c>
      <c r="B253" s="347"/>
      <c r="C253" s="347"/>
      <c r="D253" s="347"/>
      <c r="E253" s="347"/>
      <c r="F253" s="347"/>
      <c r="G253" s="347"/>
      <c r="H253" s="347"/>
      <c r="I253" s="347"/>
      <c r="J253" s="347"/>
      <c r="K253" s="347"/>
      <c r="L253" s="347"/>
      <c r="M253" s="347"/>
      <c r="N253" s="347"/>
    </row>
    <row r="254" spans="1:14" ht="12" customHeight="1">
      <c r="A254" s="23" t="s">
        <v>228</v>
      </c>
      <c r="B254" s="100">
        <f>'2021-JJ Class'!C254+'AfterSchool Class'!C253+'Summer Class'!C252+'BRANCHES class-With NSH exp'!C253+'Sch Part Class-WIth NSH expansi'!C254+'Fund. Class'!C253+'GO Class'!C253</f>
        <v>200</v>
      </c>
      <c r="C254" s="100">
        <f>'2021-JJ Class'!D254+'AfterSchool Class'!D253+'Summer Class'!D252+'BRANCHES class-With NSH exp'!D253+'Sch Part Class-WIth NSH expansi'!D254+'Fund. Class'!D253+'GO Class'!D253</f>
        <v>200</v>
      </c>
      <c r="D254" s="100">
        <f>'2021-JJ Class'!E254+'AfterSchool Class'!E253+'Summer Class'!E252+'BRANCHES class-With NSH exp'!E253+'Sch Part Class-WIth NSH expansi'!E254+'Fund. Class'!E253+'GO Class'!E253</f>
        <v>350</v>
      </c>
      <c r="E254" s="100">
        <f>'2021-JJ Class'!F254+'AfterSchool Class'!F253+'Summer Class'!F252+'BRANCHES class-With NSH exp'!F253+'Sch Part Class-WIth NSH expansi'!F254+'Fund. Class'!F253+'GO Class'!F253</f>
        <v>350</v>
      </c>
      <c r="F254" s="100">
        <f>'2021-JJ Class'!G254+'AfterSchool Class'!G253+'Summer Class'!G252+'BRANCHES class-With NSH exp'!G253+'Sch Part Class-WIth NSH expansi'!G254+'Fund. Class'!G253+'GO Class'!G253</f>
        <v>225</v>
      </c>
      <c r="G254" s="100">
        <f>'2021-JJ Class'!H254+'AfterSchool Class'!H253+'Summer Class'!H252+'BRANCHES class-With NSH exp'!H253+'Sch Part Class-WIth NSH expansi'!H254+'Fund. Class'!H253+'GO Class'!H253</f>
        <v>175</v>
      </c>
      <c r="H254" s="100">
        <f>'2021-JJ Class'!I254+'AfterSchool Class'!I253+'Summer Class'!I252+'BRANCHES class-With NSH exp'!I253+'Sch Part Class-WIth NSH expansi'!I254+'Fund. Class'!I253+'GO Class'!I253</f>
        <v>675</v>
      </c>
      <c r="I254" s="100">
        <f>'2021-JJ Class'!J254+'AfterSchool Class'!J253+'Summer Class'!J252+'BRANCHES class-With NSH exp'!J253+'Sch Part Class-WIth NSH expansi'!J254+'Fund. Class'!J253+'GO Class'!J253</f>
        <v>200</v>
      </c>
      <c r="J254" s="100">
        <f>'2021-JJ Class'!K254+'AfterSchool Class'!K253+'Summer Class'!K252+'BRANCHES class-With NSH exp'!K253+'Sch Part Class-WIth NSH expansi'!K254+'Fund. Class'!K253+'GO Class'!K253</f>
        <v>425</v>
      </c>
      <c r="K254" s="100">
        <f>'2021-JJ Class'!L254+'AfterSchool Class'!L253+'Summer Class'!L252+'BRANCHES class-With NSH exp'!L253+'Sch Part Class-WIth NSH expansi'!L254+'Fund. Class'!L253+'GO Class'!L253</f>
        <v>275</v>
      </c>
      <c r="L254" s="100">
        <f>'2021-JJ Class'!M254+'AfterSchool Class'!M253+'Summer Class'!M252+'BRANCHES class-With NSH exp'!M253+'Sch Part Class-WIth NSH expansi'!M254+'Fund. Class'!M253+'GO Class'!M253</f>
        <v>275</v>
      </c>
      <c r="M254" s="100">
        <f>'2021-JJ Class'!N254+'AfterSchool Class'!N253+'Summer Class'!N252+'BRANCHES class-With NSH exp'!N253+'Sch Part Class-WIth NSH expansi'!N254+'Fund. Class'!N253+'GO Class'!N253</f>
        <v>200</v>
      </c>
      <c r="N254" s="101">
        <f>SUM(B254:M254)</f>
        <v>3550</v>
      </c>
    </row>
    <row r="255" spans="1:14" ht="12" customHeight="1">
      <c r="A255" s="23" t="s">
        <v>229</v>
      </c>
      <c r="B255" s="100">
        <f>'2021-JJ Class'!C255+'AfterSchool Class'!C254+'Summer Class'!C253+'BRANCHES class-With NSH exp'!C254+'Sch Part Class-WIth NSH expansi'!C255+'Fund. Class'!C254+'GO Class'!C254</f>
        <v>0</v>
      </c>
      <c r="C255" s="100">
        <f>'2021-JJ Class'!D255+'AfterSchool Class'!D254+'Summer Class'!D253+'BRANCHES class-With NSH exp'!D254+'Sch Part Class-WIth NSH expansi'!D255+'Fund. Class'!D254+'GO Class'!D254</f>
        <v>0</v>
      </c>
      <c r="D255" s="100">
        <f>'2021-JJ Class'!E255+'AfterSchool Class'!E254+'Summer Class'!E253+'BRANCHES class-With NSH exp'!E254+'Sch Part Class-WIth NSH expansi'!E255+'Fund. Class'!E254+'GO Class'!E254</f>
        <v>0</v>
      </c>
      <c r="E255" s="100">
        <f>'2021-JJ Class'!F255+'AfterSchool Class'!F254+'Summer Class'!F253+'BRANCHES class-With NSH exp'!F254+'Sch Part Class-WIth NSH expansi'!F255+'Fund. Class'!F254+'GO Class'!F254</f>
        <v>0</v>
      </c>
      <c r="F255" s="100">
        <f>'2021-JJ Class'!G255+'AfterSchool Class'!G254+'Summer Class'!G253+'BRANCHES class-With NSH exp'!G254+'Sch Part Class-WIth NSH expansi'!G255+'Fund. Class'!G254+'GO Class'!G254</f>
        <v>0</v>
      </c>
      <c r="G255" s="100">
        <f>'2021-JJ Class'!H255+'AfterSchool Class'!H254+'Summer Class'!H253+'BRANCHES class-With NSH exp'!H254+'Sch Part Class-WIth NSH expansi'!H255+'Fund. Class'!H254+'GO Class'!H254</f>
        <v>0</v>
      </c>
      <c r="H255" s="100">
        <f>'2021-JJ Class'!I255+'AfterSchool Class'!I254+'Summer Class'!I253+'BRANCHES class-With NSH exp'!I254+'Sch Part Class-WIth NSH expansi'!I255+'Fund. Class'!I254+'GO Class'!I254</f>
        <v>0</v>
      </c>
      <c r="I255" s="100">
        <f>'2021-JJ Class'!J255+'AfterSchool Class'!J254+'Summer Class'!J253+'BRANCHES class-With NSH exp'!J254+'Sch Part Class-WIth NSH expansi'!J255+'Fund. Class'!J254+'GO Class'!J254</f>
        <v>0</v>
      </c>
      <c r="J255" s="100">
        <f>'2021-JJ Class'!K255+'AfterSchool Class'!K254+'Summer Class'!K253+'BRANCHES class-With NSH exp'!K254+'Sch Part Class-WIth NSH expansi'!K255+'Fund. Class'!K254+'GO Class'!K254</f>
        <v>0</v>
      </c>
      <c r="K255" s="100">
        <f>'2021-JJ Class'!L255+'AfterSchool Class'!L254+'Summer Class'!L253+'BRANCHES class-With NSH exp'!L254+'Sch Part Class-WIth NSH expansi'!L255+'Fund. Class'!L254+'GO Class'!L254</f>
        <v>0</v>
      </c>
      <c r="L255" s="100">
        <f>'2021-JJ Class'!M255+'AfterSchool Class'!M254+'Summer Class'!M253+'BRANCHES class-With NSH exp'!M254+'Sch Part Class-WIth NSH expansi'!M255+'Fund. Class'!M254+'GO Class'!M254</f>
        <v>0</v>
      </c>
      <c r="M255" s="100">
        <f>'2021-JJ Class'!N255+'AfterSchool Class'!N254+'Summer Class'!N253+'BRANCHES class-With NSH exp'!N254+'Sch Part Class-WIth NSH expansi'!N255+'Fund. Class'!N254+'GO Class'!N254</f>
        <v>0</v>
      </c>
      <c r="N255" s="101"/>
    </row>
    <row r="256" spans="1:14" ht="12" customHeight="1">
      <c r="A256" s="23" t="s">
        <v>230</v>
      </c>
      <c r="B256" s="100">
        <f>'2021-JJ Class'!C256+'AfterSchool Class'!C255+'Summer Class'!C254+'BRANCHES class-With NSH exp'!C255+'Sch Part Class-WIth NSH expansi'!C256+'Fund. Class'!C255+'GO Class'!C255</f>
        <v>20</v>
      </c>
      <c r="C256" s="100">
        <f>'2021-JJ Class'!D256+'AfterSchool Class'!D255+'Summer Class'!D254+'BRANCHES class-With NSH exp'!D255+'Sch Part Class-WIth NSH expansi'!D256+'Fund. Class'!D255+'GO Class'!D255</f>
        <v>20</v>
      </c>
      <c r="D256" s="100">
        <f>'2021-JJ Class'!E256+'AfterSchool Class'!E255+'Summer Class'!E254+'BRANCHES class-With NSH exp'!E255+'Sch Part Class-WIth NSH expansi'!E256+'Fund. Class'!E255+'GO Class'!E255</f>
        <v>20</v>
      </c>
      <c r="E256" s="100">
        <f>'2021-JJ Class'!F256+'AfterSchool Class'!F255+'Summer Class'!F254+'BRANCHES class-With NSH exp'!F255+'Sch Part Class-WIth NSH expansi'!F256+'Fund. Class'!F255+'GO Class'!F255</f>
        <v>20</v>
      </c>
      <c r="F256" s="100">
        <f>'2021-JJ Class'!G256+'AfterSchool Class'!G255+'Summer Class'!G254+'BRANCHES class-With NSH exp'!G255+'Sch Part Class-WIth NSH expansi'!G256+'Fund. Class'!G255+'GO Class'!G255</f>
        <v>20</v>
      </c>
      <c r="G256" s="100">
        <f>'2021-JJ Class'!H256+'AfterSchool Class'!H255+'Summer Class'!H254+'BRANCHES class-With NSH exp'!H255+'Sch Part Class-WIth NSH expansi'!H256+'Fund. Class'!H255+'GO Class'!H255</f>
        <v>0</v>
      </c>
      <c r="H256" s="100">
        <f>'2021-JJ Class'!I256+'AfterSchool Class'!I255+'Summer Class'!I254+'BRANCHES class-With NSH exp'!I255+'Sch Part Class-WIth NSH expansi'!I256+'Fund. Class'!I255+'GO Class'!I255</f>
        <v>40</v>
      </c>
      <c r="I256" s="100">
        <f>'2021-JJ Class'!J256+'AfterSchool Class'!J255+'Summer Class'!J254+'BRANCHES class-With NSH exp'!J255+'Sch Part Class-WIth NSH expansi'!J256+'Fund. Class'!J255+'GO Class'!J255</f>
        <v>20</v>
      </c>
      <c r="J256" s="100">
        <f>'2021-JJ Class'!K256+'AfterSchool Class'!K255+'Summer Class'!K254+'BRANCHES class-With NSH exp'!K255+'Sch Part Class-WIth NSH expansi'!K256+'Fund. Class'!K255+'GO Class'!K255</f>
        <v>40</v>
      </c>
      <c r="K256" s="100">
        <f>'2021-JJ Class'!L256+'AfterSchool Class'!L255+'Summer Class'!L254+'BRANCHES class-With NSH exp'!L255+'Sch Part Class-WIth NSH expansi'!L256+'Fund. Class'!L255+'GO Class'!L255</f>
        <v>20</v>
      </c>
      <c r="L256" s="100">
        <f>'2021-JJ Class'!M256+'AfterSchool Class'!M255+'Summer Class'!M254+'BRANCHES class-With NSH exp'!M255+'Sch Part Class-WIth NSH expansi'!M256+'Fund. Class'!M255+'GO Class'!M255</f>
        <v>20</v>
      </c>
      <c r="M256" s="100">
        <f>'2021-JJ Class'!N256+'AfterSchool Class'!N255+'Summer Class'!N254+'BRANCHES class-With NSH exp'!N255+'Sch Part Class-WIth NSH expansi'!N256+'Fund. Class'!N255+'GO Class'!N255</f>
        <v>20</v>
      </c>
      <c r="N256" s="101">
        <f>SUM(B256:M256)</f>
        <v>260</v>
      </c>
    </row>
    <row r="257" spans="1:14" ht="12" customHeight="1">
      <c r="A257" s="23" t="s">
        <v>231</v>
      </c>
      <c r="B257" s="100">
        <f>'2021-JJ Class'!C257+'AfterSchool Class'!C256+'Summer Class'!C255+'BRANCHES class-With NSH exp'!C256+'Sch Part Class-WIth NSH expansi'!C257+'Fund. Class'!C256+'GO Class'!C256</f>
        <v>190</v>
      </c>
      <c r="C257" s="100">
        <f>'2021-JJ Class'!D257+'AfterSchool Class'!D256+'Summer Class'!D255+'BRANCHES class-With NSH exp'!D256+'Sch Part Class-WIth NSH expansi'!D257+'Fund. Class'!D256+'GO Class'!D256</f>
        <v>190</v>
      </c>
      <c r="D257" s="100">
        <f>'2021-JJ Class'!E257+'AfterSchool Class'!E256+'Summer Class'!E255+'BRANCHES class-With NSH exp'!E256+'Sch Part Class-WIth NSH expansi'!E257+'Fund. Class'!E256+'GO Class'!E256</f>
        <v>190</v>
      </c>
      <c r="E257" s="100">
        <f>'2021-JJ Class'!F257+'AfterSchool Class'!F256+'Summer Class'!F255+'BRANCHES class-With NSH exp'!F256+'Sch Part Class-WIth NSH expansi'!F257+'Fund. Class'!F256+'GO Class'!F256</f>
        <v>190</v>
      </c>
      <c r="F257" s="100">
        <f>'2021-JJ Class'!G257+'AfterSchool Class'!G256+'Summer Class'!G255+'BRANCHES class-With NSH exp'!G256+'Sch Part Class-WIth NSH expansi'!G257+'Fund. Class'!G256+'GO Class'!G256</f>
        <v>190</v>
      </c>
      <c r="G257" s="100">
        <f>'2021-JJ Class'!H257+'AfterSchool Class'!H256+'Summer Class'!H255+'BRANCHES class-With NSH exp'!H256+'Sch Part Class-WIth NSH expansi'!H257+'Fund. Class'!H256+'GO Class'!H256</f>
        <v>190</v>
      </c>
      <c r="H257" s="100">
        <f>'2021-JJ Class'!I257+'AfterSchool Class'!I256+'Summer Class'!I255+'BRANCHES class-With NSH exp'!I256+'Sch Part Class-WIth NSH expansi'!I257+'Fund. Class'!I256+'GO Class'!I256</f>
        <v>190</v>
      </c>
      <c r="I257" s="100">
        <f>'2021-JJ Class'!J257+'AfterSchool Class'!J256+'Summer Class'!J255+'BRANCHES class-With NSH exp'!J256+'Sch Part Class-WIth NSH expansi'!J257+'Fund. Class'!J256+'GO Class'!J256</f>
        <v>190</v>
      </c>
      <c r="J257" s="100">
        <f>'2021-JJ Class'!K257+'AfterSchool Class'!K256+'Summer Class'!K255+'BRANCHES class-With NSH exp'!K256+'Sch Part Class-WIth NSH expansi'!K257+'Fund. Class'!K256+'GO Class'!K256</f>
        <v>191</v>
      </c>
      <c r="K257" s="100">
        <f>'2021-JJ Class'!L257+'AfterSchool Class'!L256+'Summer Class'!L255+'BRANCHES class-With NSH exp'!L256+'Sch Part Class-WIth NSH expansi'!L257+'Fund. Class'!L256+'GO Class'!L256</f>
        <v>191</v>
      </c>
      <c r="L257" s="100">
        <f>'2021-JJ Class'!M257+'AfterSchool Class'!M256+'Summer Class'!M255+'BRANCHES class-With NSH exp'!M256+'Sch Part Class-WIth NSH expansi'!M257+'Fund. Class'!M256+'GO Class'!M256</f>
        <v>191</v>
      </c>
      <c r="M257" s="100">
        <f>'2021-JJ Class'!N257+'AfterSchool Class'!N256+'Summer Class'!N255+'BRANCHES class-With NSH exp'!N256+'Sch Part Class-WIth NSH expansi'!N257+'Fund. Class'!N256+'GO Class'!N256</f>
        <v>191</v>
      </c>
      <c r="N257" s="101">
        <f>SUM(B257:M257)</f>
        <v>2284</v>
      </c>
    </row>
    <row r="258" spans="1:14" s="263" customFormat="1" ht="12" customHeight="1">
      <c r="A258" s="268" t="s">
        <v>228</v>
      </c>
      <c r="B258" s="323">
        <v>200</v>
      </c>
      <c r="C258" s="323">
        <v>350</v>
      </c>
      <c r="D258" s="323">
        <v>350</v>
      </c>
      <c r="E258" s="323">
        <v>350</v>
      </c>
      <c r="F258" s="323">
        <v>225</v>
      </c>
      <c r="G258" s="323">
        <v>175</v>
      </c>
      <c r="H258" s="323">
        <v>425</v>
      </c>
      <c r="I258" s="323">
        <v>200</v>
      </c>
      <c r="J258" s="323">
        <v>425</v>
      </c>
      <c r="K258" s="323">
        <v>275</v>
      </c>
      <c r="L258" s="323">
        <v>275</v>
      </c>
      <c r="M258" s="323">
        <v>200</v>
      </c>
      <c r="N258" s="323">
        <f t="shared" ref="N258" si="43">SUM(N256:N257)</f>
        <v>2544</v>
      </c>
    </row>
    <row r="259" spans="1:14" s="263" customFormat="1" ht="12" customHeight="1">
      <c r="A259" s="268" t="s">
        <v>230</v>
      </c>
      <c r="B259" s="266">
        <v>20</v>
      </c>
      <c r="C259" s="266">
        <v>20</v>
      </c>
      <c r="D259" s="266">
        <v>20</v>
      </c>
      <c r="E259" s="266">
        <v>20</v>
      </c>
      <c r="F259" s="266">
        <v>20</v>
      </c>
      <c r="G259" s="266">
        <v>0</v>
      </c>
      <c r="H259" s="266">
        <v>40</v>
      </c>
      <c r="I259" s="266">
        <v>20</v>
      </c>
      <c r="J259" s="266">
        <v>40</v>
      </c>
      <c r="K259" s="266">
        <v>20</v>
      </c>
      <c r="L259" s="266">
        <v>20</v>
      </c>
      <c r="M259" s="266">
        <v>20</v>
      </c>
      <c r="N259" s="323">
        <f>SUM(B259:M259)</f>
        <v>260</v>
      </c>
    </row>
    <row r="260" spans="1:14" s="354" customFormat="1" ht="12" customHeight="1">
      <c r="A260" s="268" t="s">
        <v>231</v>
      </c>
      <c r="B260" s="353">
        <v>175</v>
      </c>
      <c r="C260" s="353">
        <v>175</v>
      </c>
      <c r="D260" s="353">
        <v>175</v>
      </c>
      <c r="E260" s="353">
        <v>175</v>
      </c>
      <c r="F260" s="353">
        <v>175</v>
      </c>
      <c r="G260" s="353">
        <v>175</v>
      </c>
      <c r="H260" s="353">
        <v>175</v>
      </c>
      <c r="I260" s="353">
        <v>175</v>
      </c>
      <c r="J260" s="353">
        <v>175</v>
      </c>
      <c r="K260" s="353">
        <v>175</v>
      </c>
      <c r="L260" s="353">
        <v>175</v>
      </c>
      <c r="M260" s="353">
        <v>175</v>
      </c>
      <c r="N260" s="353">
        <f>SUM(B260:M260)</f>
        <v>2100</v>
      </c>
    </row>
    <row r="261" spans="1:14" ht="12" customHeight="1">
      <c r="A261" s="33" t="s">
        <v>233</v>
      </c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</row>
    <row r="262" spans="1:14" ht="12" customHeight="1">
      <c r="A262" s="33" t="s">
        <v>234</v>
      </c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</row>
    <row r="263" spans="1:14" ht="12" customHeight="1">
      <c r="A263" s="33" t="s">
        <v>235</v>
      </c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4" spans="1:14" s="39" customFormat="1" ht="12" customHeight="1">
      <c r="A264" s="55" t="s">
        <v>237</v>
      </c>
      <c r="B264" s="109">
        <f t="shared" ref="B264:N264" si="44">SUM(B261:B263,B260,B251,B246,B219,B197,B189,B166,B118,B109)</f>
        <v>54460.73333333333</v>
      </c>
      <c r="C264" s="109">
        <f t="shared" si="44"/>
        <v>54460.73</v>
      </c>
      <c r="D264" s="109">
        <f t="shared" si="44"/>
        <v>54510.73</v>
      </c>
      <c r="E264" s="109">
        <f t="shared" si="44"/>
        <v>54510.73</v>
      </c>
      <c r="F264" s="109">
        <f t="shared" si="44"/>
        <v>55310.73</v>
      </c>
      <c r="G264" s="109">
        <f t="shared" si="44"/>
        <v>54827.73</v>
      </c>
      <c r="H264" s="109">
        <f t="shared" si="44"/>
        <v>76541.279999999999</v>
      </c>
      <c r="I264" s="109">
        <f t="shared" si="44"/>
        <v>55728.73</v>
      </c>
      <c r="J264" s="109">
        <f t="shared" si="44"/>
        <v>72062.73000000001</v>
      </c>
      <c r="K264" s="109">
        <f t="shared" si="44"/>
        <v>72513.73000000001</v>
      </c>
      <c r="L264" s="109">
        <f t="shared" si="44"/>
        <v>72564.73000000001</v>
      </c>
      <c r="M264" s="109">
        <f t="shared" si="44"/>
        <v>88080.28</v>
      </c>
      <c r="N264" s="109">
        <f t="shared" si="44"/>
        <v>760167.92333333334</v>
      </c>
    </row>
    <row r="265" spans="1:14" ht="12" customHeight="1"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</row>
    <row r="266" spans="1:14" ht="12" customHeight="1">
      <c r="A266" s="32" t="s">
        <v>10</v>
      </c>
      <c r="B266" s="357">
        <f>SUM(N264-N101)</f>
        <v>-10389.936666666646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1"/>
      <c r="N266" s="110"/>
    </row>
    <row r="267" spans="1:14" ht="12" customHeight="1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216"/>
      <c r="N267" s="110"/>
    </row>
    <row r="269" spans="1:14" ht="12" customHeight="1">
      <c r="M269" s="169"/>
    </row>
  </sheetData>
  <mergeCells count="13">
    <mergeCell ref="G187:G188"/>
    <mergeCell ref="B187:B188"/>
    <mergeCell ref="C187:C188"/>
    <mergeCell ref="D187:D188"/>
    <mergeCell ref="E187:E188"/>
    <mergeCell ref="F187:F188"/>
    <mergeCell ref="N187:N188"/>
    <mergeCell ref="H187:H188"/>
    <mergeCell ref="I187:I188"/>
    <mergeCell ref="J187:J188"/>
    <mergeCell ref="K187:K188"/>
    <mergeCell ref="L187:L188"/>
    <mergeCell ref="M187:M188"/>
  </mergeCells>
  <pageMargins left="0.7" right="0.7" top="0.75" bottom="0.75" header="0.3" footer="0.3"/>
  <pageSetup paperSize="5" scale="72" fitToHeight="0" orientation="landscape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271"/>
  <sheetViews>
    <sheetView zoomScale="75" zoomScaleNormal="75" zoomScalePageLayoutView="150" workbookViewId="0">
      <pane ySplit="4" topLeftCell="A242" activePane="bottomLeft" state="frozen"/>
      <selection pane="bottomLeft" activeCell="A242" sqref="A242"/>
    </sheetView>
  </sheetViews>
  <sheetFormatPr defaultColWidth="0" defaultRowHeight="15" customHeight="1" zeroHeight="1"/>
  <cols>
    <col min="1" max="1" width="49.140625" style="14" customWidth="1"/>
    <col min="2" max="2" width="26.85546875" style="14" customWidth="1"/>
    <col min="3" max="14" width="11.42578125" style="14" bestFit="1" customWidth="1"/>
    <col min="15" max="15" width="13" style="14" bestFit="1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915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6" t="s">
        <v>895</v>
      </c>
      <c r="C4" s="43" t="s">
        <v>945</v>
      </c>
      <c r="D4" s="43" t="s">
        <v>946</v>
      </c>
      <c r="E4" s="43" t="s">
        <v>947</v>
      </c>
      <c r="F4" s="43" t="s">
        <v>948</v>
      </c>
      <c r="G4" s="43" t="s">
        <v>949</v>
      </c>
      <c r="H4" s="43" t="s">
        <v>950</v>
      </c>
      <c r="I4" s="43" t="s">
        <v>951</v>
      </c>
      <c r="J4" s="43" t="s">
        <v>952</v>
      </c>
      <c r="K4" s="43" t="s">
        <v>953</v>
      </c>
      <c r="L4" s="43" t="s">
        <v>954</v>
      </c>
      <c r="M4" s="43" t="s">
        <v>955</v>
      </c>
      <c r="N4" s="43" t="s">
        <v>956</v>
      </c>
      <c r="O4" s="17" t="s">
        <v>916</v>
      </c>
    </row>
    <row r="5" spans="1:15" s="58" customFormat="1" ht="18.75">
      <c r="A5" s="56" t="s">
        <v>4</v>
      </c>
      <c r="B5" s="56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21" t="s">
        <v>6</v>
      </c>
      <c r="B7" s="2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idden="1">
      <c r="A8" s="22" t="s">
        <v>7</v>
      </c>
      <c r="B8" s="22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>
      <c r="A9" s="21" t="s">
        <v>8</v>
      </c>
      <c r="B9" s="21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>
        <f>SUM(C9:N9)</f>
        <v>0</v>
      </c>
    </row>
    <row r="10" spans="1:15" hidden="1">
      <c r="A10" s="23" t="s">
        <v>9</v>
      </c>
      <c r="B10" s="2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>
      <c r="A11" s="214" t="s">
        <v>897</v>
      </c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>
        <f>SUM(C9:N11)</f>
        <v>0</v>
      </c>
    </row>
    <row r="12" spans="1:15" s="26" customFormat="1">
      <c r="A12" s="22" t="s">
        <v>969</v>
      </c>
      <c r="B12" s="22"/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f>SUM(C12:N12)</f>
        <v>0</v>
      </c>
    </row>
    <row r="13" spans="1:15" s="39" customFormat="1">
      <c r="A13" s="27" t="s">
        <v>13</v>
      </c>
      <c r="B13" s="27"/>
      <c r="C13" s="127">
        <f>SUM(C7:C12)</f>
        <v>0</v>
      </c>
      <c r="D13" s="127">
        <f t="shared" ref="D13:J13" si="0">SUM(D7:D12)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>SUM(K7:K12)</f>
        <v>0</v>
      </c>
      <c r="L13" s="127">
        <f t="shared" ref="L13" si="1">SUM(L7:L12)</f>
        <v>0</v>
      </c>
      <c r="M13" s="127">
        <f t="shared" ref="M13" si="2">SUM(M7:M12)</f>
        <v>0</v>
      </c>
      <c r="N13" s="127">
        <f t="shared" ref="N13" si="3">SUM(N7:N12)</f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1" t="s">
        <v>276</v>
      </c>
      <c r="B16" s="2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idden="1">
      <c r="A17" s="29" t="s">
        <v>278</v>
      </c>
      <c r="B17" s="29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idden="1">
      <c r="A18" s="22" t="s">
        <v>279</v>
      </c>
      <c r="B18" s="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idden="1">
      <c r="A19" s="22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1" t="s">
        <v>282</v>
      </c>
      <c r="B20" s="21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idden="1">
      <c r="A21" s="23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idden="1">
      <c r="A22" s="23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idden="1">
      <c r="A23" s="23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1" t="s">
        <v>286</v>
      </c>
      <c r="B24" s="21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4">SUM(D16:D24)</f>
        <v>0</v>
      </c>
      <c r="E25" s="127">
        <f t="shared" si="4"/>
        <v>0</v>
      </c>
      <c r="F25" s="127">
        <f t="shared" si="4"/>
        <v>0</v>
      </c>
      <c r="G25" s="127">
        <f t="shared" si="4"/>
        <v>0</v>
      </c>
      <c r="H25" s="127">
        <f t="shared" si="4"/>
        <v>0</v>
      </c>
      <c r="I25" s="127">
        <f t="shared" si="4"/>
        <v>0</v>
      </c>
      <c r="J25" s="127">
        <f t="shared" si="4"/>
        <v>0</v>
      </c>
      <c r="K25" s="127">
        <f t="shared" si="4"/>
        <v>0</v>
      </c>
      <c r="L25" s="127">
        <f t="shared" si="4"/>
        <v>0</v>
      </c>
      <c r="M25" s="127">
        <f t="shared" si="4"/>
        <v>0</v>
      </c>
      <c r="N25" s="127">
        <f t="shared" si="4"/>
        <v>0</v>
      </c>
      <c r="O25" s="127">
        <f t="shared" si="4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5">SUM(D32:D35)</f>
        <v>0</v>
      </c>
      <c r="E36" s="112">
        <f t="shared" si="5"/>
        <v>0</v>
      </c>
      <c r="F36" s="112">
        <f t="shared" si="5"/>
        <v>0</v>
      </c>
      <c r="G36" s="112">
        <f t="shared" si="5"/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12">
        <f t="shared" si="5"/>
        <v>0</v>
      </c>
      <c r="O36" s="112">
        <f t="shared" si="5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6">SUM(D37,D36)</f>
        <v>0</v>
      </c>
      <c r="E39" s="112">
        <f t="shared" si="6"/>
        <v>0</v>
      </c>
      <c r="F39" s="112">
        <f t="shared" si="6"/>
        <v>0</v>
      </c>
      <c r="G39" s="112">
        <f t="shared" si="6"/>
        <v>0</v>
      </c>
      <c r="H39" s="112">
        <f t="shared" si="6"/>
        <v>0</v>
      </c>
      <c r="I39" s="112">
        <f t="shared" si="6"/>
        <v>0</v>
      </c>
      <c r="J39" s="112">
        <f t="shared" si="6"/>
        <v>0</v>
      </c>
      <c r="K39" s="112">
        <f t="shared" si="6"/>
        <v>0</v>
      </c>
      <c r="L39" s="112">
        <f t="shared" si="6"/>
        <v>0</v>
      </c>
      <c r="M39" s="112">
        <f t="shared" si="6"/>
        <v>0</v>
      </c>
      <c r="N39" s="112">
        <f t="shared" si="6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7">SUM(D28:D29,D39,D40:D41)</f>
        <v>0</v>
      </c>
      <c r="E42" s="127">
        <f t="shared" si="7"/>
        <v>0</v>
      </c>
      <c r="F42" s="127">
        <f t="shared" si="7"/>
        <v>0</v>
      </c>
      <c r="G42" s="127">
        <f t="shared" si="7"/>
        <v>0</v>
      </c>
      <c r="H42" s="127">
        <f t="shared" si="7"/>
        <v>0</v>
      </c>
      <c r="I42" s="127">
        <f t="shared" si="7"/>
        <v>0</v>
      </c>
      <c r="J42" s="127">
        <f t="shared" si="7"/>
        <v>0</v>
      </c>
      <c r="K42" s="127">
        <f t="shared" si="7"/>
        <v>0</v>
      </c>
      <c r="L42" s="127">
        <f t="shared" si="7"/>
        <v>0</v>
      </c>
      <c r="M42" s="127">
        <f t="shared" si="7"/>
        <v>0</v>
      </c>
      <c r="N42" s="127">
        <f t="shared" si="7"/>
        <v>0</v>
      </c>
      <c r="O42" s="127">
        <f t="shared" si="7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/>
      <c r="D47" s="116"/>
      <c r="E47" s="144"/>
      <c r="F47" s="116"/>
      <c r="G47" s="116"/>
      <c r="H47" s="144"/>
      <c r="I47" s="116"/>
      <c r="J47" s="116"/>
      <c r="K47" s="145"/>
      <c r="L47" s="116"/>
      <c r="M47" s="116"/>
      <c r="N47" s="116"/>
      <c r="O47" s="116"/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39" customFormat="1">
      <c r="A49" s="27" t="s">
        <v>43</v>
      </c>
      <c r="B49" s="27"/>
      <c r="C49" s="127">
        <f t="shared" ref="C49:O49" si="8">SUM(C45:C48)</f>
        <v>0</v>
      </c>
      <c r="D49" s="127">
        <f t="shared" si="8"/>
        <v>0</v>
      </c>
      <c r="E49" s="127">
        <f t="shared" si="8"/>
        <v>0</v>
      </c>
      <c r="F49" s="127">
        <f t="shared" si="8"/>
        <v>0</v>
      </c>
      <c r="G49" s="127">
        <f t="shared" si="8"/>
        <v>0</v>
      </c>
      <c r="H49" s="127">
        <f t="shared" si="8"/>
        <v>0</v>
      </c>
      <c r="I49" s="127">
        <f t="shared" si="8"/>
        <v>0</v>
      </c>
      <c r="J49" s="127">
        <f t="shared" si="8"/>
        <v>0</v>
      </c>
      <c r="K49" s="127">
        <f t="shared" si="8"/>
        <v>0</v>
      </c>
      <c r="L49" s="127">
        <f t="shared" si="8"/>
        <v>0</v>
      </c>
      <c r="M49" s="127">
        <f t="shared" si="8"/>
        <v>0</v>
      </c>
      <c r="N49" s="127">
        <f t="shared" si="8"/>
        <v>0</v>
      </c>
      <c r="O49" s="127">
        <f t="shared" si="8"/>
        <v>0</v>
      </c>
    </row>
    <row r="50" spans="1:15" ht="8.1" hidden="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idden="1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idden="1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idden="1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39" customFormat="1" hidden="1">
      <c r="A54" s="27" t="s">
        <v>47</v>
      </c>
      <c r="B54" s="27"/>
      <c r="C54" s="127">
        <f>SUM(C52:C53)</f>
        <v>0</v>
      </c>
      <c r="D54" s="127">
        <f t="shared" ref="D54:O54" si="9">SUM(D52:D53)</f>
        <v>0</v>
      </c>
      <c r="E54" s="127">
        <f t="shared" si="9"/>
        <v>0</v>
      </c>
      <c r="F54" s="127">
        <f t="shared" si="9"/>
        <v>0</v>
      </c>
      <c r="G54" s="127">
        <f t="shared" si="9"/>
        <v>0</v>
      </c>
      <c r="H54" s="127">
        <f t="shared" si="9"/>
        <v>0</v>
      </c>
      <c r="I54" s="127">
        <f t="shared" si="9"/>
        <v>0</v>
      </c>
      <c r="J54" s="127">
        <f t="shared" si="9"/>
        <v>0</v>
      </c>
      <c r="K54" s="127">
        <f t="shared" si="9"/>
        <v>0</v>
      </c>
      <c r="L54" s="127">
        <f t="shared" si="9"/>
        <v>0</v>
      </c>
      <c r="M54" s="127">
        <f t="shared" si="9"/>
        <v>0</v>
      </c>
      <c r="N54" s="127">
        <f t="shared" si="9"/>
        <v>0</v>
      </c>
      <c r="O54" s="127">
        <f t="shared" si="9"/>
        <v>0</v>
      </c>
    </row>
    <row r="55" spans="1:15" ht="8.1" hidden="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idden="1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idden="1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idden="1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idden="1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idden="1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idden="1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39" customFormat="1" hidden="1">
      <c r="A62" s="27" t="s">
        <v>54</v>
      </c>
      <c r="B62" s="27"/>
      <c r="C62" s="127">
        <f>SUM(C57:C61)</f>
        <v>0</v>
      </c>
      <c r="D62" s="127">
        <f t="shared" ref="D62:O62" si="10">SUM(D57:D61)</f>
        <v>0</v>
      </c>
      <c r="E62" s="127">
        <f t="shared" si="10"/>
        <v>0</v>
      </c>
      <c r="F62" s="127">
        <f t="shared" si="10"/>
        <v>0</v>
      </c>
      <c r="G62" s="127">
        <f t="shared" si="10"/>
        <v>0</v>
      </c>
      <c r="H62" s="127">
        <f t="shared" si="10"/>
        <v>0</v>
      </c>
      <c r="I62" s="127">
        <f t="shared" si="10"/>
        <v>0</v>
      </c>
      <c r="J62" s="127">
        <f t="shared" si="10"/>
        <v>0</v>
      </c>
      <c r="K62" s="127">
        <f t="shared" si="10"/>
        <v>0</v>
      </c>
      <c r="L62" s="127">
        <f t="shared" si="10"/>
        <v>0</v>
      </c>
      <c r="M62" s="127">
        <f t="shared" si="10"/>
        <v>0</v>
      </c>
      <c r="N62" s="127">
        <f t="shared" si="10"/>
        <v>0</v>
      </c>
      <c r="O62" s="127">
        <f t="shared" si="10"/>
        <v>0</v>
      </c>
    </row>
    <row r="63" spans="1:15" ht="8.1" hidden="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idden="1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idden="1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idden="1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idden="1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idden="1">
      <c r="A68" s="27" t="s">
        <v>59</v>
      </c>
      <c r="B68" s="27"/>
      <c r="C68" s="127">
        <f>SUM(C65:C67)</f>
        <v>0</v>
      </c>
      <c r="D68" s="127">
        <f t="shared" ref="D68:O68" si="11">SUM(D65:D67)</f>
        <v>0</v>
      </c>
      <c r="E68" s="127">
        <f t="shared" si="11"/>
        <v>0</v>
      </c>
      <c r="F68" s="127">
        <f t="shared" si="11"/>
        <v>0</v>
      </c>
      <c r="G68" s="127">
        <f t="shared" si="11"/>
        <v>0</v>
      </c>
      <c r="H68" s="127">
        <f t="shared" si="11"/>
        <v>0</v>
      </c>
      <c r="I68" s="127">
        <f t="shared" si="11"/>
        <v>0</v>
      </c>
      <c r="J68" s="127">
        <f t="shared" si="11"/>
        <v>0</v>
      </c>
      <c r="K68" s="127">
        <f t="shared" si="11"/>
        <v>0</v>
      </c>
      <c r="L68" s="127">
        <f t="shared" si="11"/>
        <v>0</v>
      </c>
      <c r="M68" s="127">
        <f t="shared" si="11"/>
        <v>0</v>
      </c>
      <c r="N68" s="127">
        <f t="shared" si="11"/>
        <v>0</v>
      </c>
      <c r="O68" s="127">
        <f t="shared" si="11"/>
        <v>0</v>
      </c>
    </row>
    <row r="69" spans="1:15" ht="8.1" hidden="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39" customFormat="1" hidden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idden="1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idden="1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idden="1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idden="1">
      <c r="A74" s="23" t="s">
        <v>64</v>
      </c>
      <c r="B74" s="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s="39" customFormat="1" hidden="1">
      <c r="A75" s="27" t="s">
        <v>65</v>
      </c>
      <c r="B75" s="27"/>
      <c r="C75" s="127">
        <f>SUM(C71:C74)</f>
        <v>0</v>
      </c>
      <c r="D75" s="127">
        <f t="shared" ref="D75:N75" si="12">SUM(D71:D74)</f>
        <v>0</v>
      </c>
      <c r="E75" s="127">
        <f t="shared" si="12"/>
        <v>0</v>
      </c>
      <c r="F75" s="127">
        <f t="shared" si="12"/>
        <v>0</v>
      </c>
      <c r="G75" s="127">
        <f t="shared" si="12"/>
        <v>0</v>
      </c>
      <c r="H75" s="127">
        <f t="shared" si="12"/>
        <v>0</v>
      </c>
      <c r="I75" s="127">
        <f t="shared" si="12"/>
        <v>0</v>
      </c>
      <c r="J75" s="127">
        <f t="shared" si="12"/>
        <v>0</v>
      </c>
      <c r="K75" s="127">
        <f t="shared" si="12"/>
        <v>0</v>
      </c>
      <c r="L75" s="127">
        <f t="shared" si="12"/>
        <v>0</v>
      </c>
      <c r="M75" s="127">
        <f t="shared" si="12"/>
        <v>0</v>
      </c>
      <c r="N75" s="127">
        <f t="shared" si="12"/>
        <v>0</v>
      </c>
      <c r="O75" s="127">
        <f>SUM(O71:O74)</f>
        <v>0</v>
      </c>
    </row>
    <row r="76" spans="1:15" ht="8.1" hidden="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idden="1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 hidden="1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idden="1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idden="1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idden="1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idden="1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idden="1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39" customFormat="1" hidden="1">
      <c r="A84" s="27" t="s">
        <v>73</v>
      </c>
      <c r="B84" s="27"/>
      <c r="C84" s="127">
        <f>SUM(C78:C83)</f>
        <v>0</v>
      </c>
      <c r="D84" s="127">
        <f t="shared" ref="D84:O84" si="13">SUM(D78:D83)</f>
        <v>0</v>
      </c>
      <c r="E84" s="127">
        <f t="shared" si="13"/>
        <v>0</v>
      </c>
      <c r="F84" s="127">
        <f t="shared" si="13"/>
        <v>0</v>
      </c>
      <c r="G84" s="127">
        <f t="shared" si="13"/>
        <v>0</v>
      </c>
      <c r="H84" s="127">
        <f t="shared" si="13"/>
        <v>0</v>
      </c>
      <c r="I84" s="127">
        <f t="shared" si="13"/>
        <v>0</v>
      </c>
      <c r="J84" s="127">
        <f t="shared" si="13"/>
        <v>0</v>
      </c>
      <c r="K84" s="127">
        <f t="shared" si="13"/>
        <v>0</v>
      </c>
      <c r="L84" s="127">
        <f t="shared" si="13"/>
        <v>0</v>
      </c>
      <c r="M84" s="127">
        <f t="shared" si="13"/>
        <v>0</v>
      </c>
      <c r="N84" s="127">
        <f t="shared" si="13"/>
        <v>0</v>
      </c>
      <c r="O84" s="127">
        <f t="shared" si="13"/>
        <v>0</v>
      </c>
    </row>
    <row r="85" spans="1:15" hidden="1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39" customFormat="1" hidden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idden="1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idden="1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39" customFormat="1" hidden="1">
      <c r="A89" s="27" t="s">
        <v>78</v>
      </c>
      <c r="B89" s="27"/>
      <c r="C89" s="127">
        <f>SUM(C87:C88)</f>
        <v>0</v>
      </c>
      <c r="D89" s="127">
        <f t="shared" ref="D89:O89" si="14">SUM(D87:D88)</f>
        <v>0</v>
      </c>
      <c r="E89" s="127">
        <f t="shared" si="14"/>
        <v>0</v>
      </c>
      <c r="F89" s="127">
        <f t="shared" si="14"/>
        <v>0</v>
      </c>
      <c r="G89" s="127">
        <f t="shared" si="14"/>
        <v>0</v>
      </c>
      <c r="H89" s="127">
        <f t="shared" si="14"/>
        <v>0</v>
      </c>
      <c r="I89" s="127">
        <f t="shared" si="14"/>
        <v>0</v>
      </c>
      <c r="J89" s="127">
        <f t="shared" si="14"/>
        <v>0</v>
      </c>
      <c r="K89" s="127">
        <f t="shared" si="14"/>
        <v>0</v>
      </c>
      <c r="L89" s="127">
        <f t="shared" si="14"/>
        <v>0</v>
      </c>
      <c r="M89" s="127">
        <f t="shared" si="14"/>
        <v>0</v>
      </c>
      <c r="N89" s="127">
        <f t="shared" si="14"/>
        <v>0</v>
      </c>
      <c r="O89" s="127">
        <f t="shared" si="14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62" t="s">
        <v>297</v>
      </c>
      <c r="B95" s="62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>
      <c r="A96" s="62" t="s">
        <v>82</v>
      </c>
      <c r="B96" s="62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62" t="s">
        <v>298</v>
      </c>
      <c r="B97" s="62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62" t="s">
        <v>299</v>
      </c>
      <c r="B98" s="62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>
      <c r="A99" s="62" t="s">
        <v>300</v>
      </c>
      <c r="B99" s="62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idden="1">
      <c r="A100" s="23" t="s">
        <v>302</v>
      </c>
      <c r="B100" s="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s="39" customFormat="1">
      <c r="A101" s="27" t="s">
        <v>85</v>
      </c>
      <c r="B101" s="27"/>
      <c r="C101" s="127">
        <f t="shared" ref="C101:O101" si="15">SUM(C92:C100)</f>
        <v>0</v>
      </c>
      <c r="D101" s="127">
        <f t="shared" si="15"/>
        <v>0</v>
      </c>
      <c r="E101" s="127">
        <f t="shared" si="15"/>
        <v>0</v>
      </c>
      <c r="F101" s="127">
        <f t="shared" si="15"/>
        <v>0</v>
      </c>
      <c r="G101" s="127">
        <f t="shared" si="15"/>
        <v>0</v>
      </c>
      <c r="H101" s="127">
        <f t="shared" si="15"/>
        <v>0</v>
      </c>
      <c r="I101" s="127">
        <f t="shared" si="15"/>
        <v>0</v>
      </c>
      <c r="J101" s="127">
        <f t="shared" si="15"/>
        <v>0</v>
      </c>
      <c r="K101" s="127">
        <f t="shared" si="15"/>
        <v>0</v>
      </c>
      <c r="L101" s="127">
        <f t="shared" si="15"/>
        <v>0</v>
      </c>
      <c r="M101" s="127">
        <f t="shared" si="15"/>
        <v>0</v>
      </c>
      <c r="N101" s="127">
        <f t="shared" si="15"/>
        <v>0</v>
      </c>
      <c r="O101" s="127">
        <f t="shared" si="15"/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60" customFormat="1" ht="18.75">
      <c r="A103" s="56" t="s">
        <v>87</v>
      </c>
      <c r="B103" s="56"/>
      <c r="C103" s="146">
        <f t="shared" ref="C103:O103" si="16">SUM(C102,C101,C89,C85,C84,C75,C68,C62,C54,C49,C42,C25,C13)</f>
        <v>0</v>
      </c>
      <c r="D103" s="146">
        <f t="shared" si="16"/>
        <v>0</v>
      </c>
      <c r="E103" s="146">
        <f t="shared" si="16"/>
        <v>0</v>
      </c>
      <c r="F103" s="146">
        <f t="shared" si="16"/>
        <v>0</v>
      </c>
      <c r="G103" s="146">
        <f t="shared" si="16"/>
        <v>0</v>
      </c>
      <c r="H103" s="146">
        <f t="shared" si="16"/>
        <v>0</v>
      </c>
      <c r="I103" s="146">
        <f t="shared" si="16"/>
        <v>0</v>
      </c>
      <c r="J103" s="146">
        <f t="shared" si="16"/>
        <v>0</v>
      </c>
      <c r="K103" s="146">
        <f t="shared" si="16"/>
        <v>0</v>
      </c>
      <c r="L103" s="146">
        <f t="shared" si="16"/>
        <v>0</v>
      </c>
      <c r="M103" s="146">
        <f t="shared" si="16"/>
        <v>0</v>
      </c>
      <c r="N103" s="146">
        <f t="shared" si="16"/>
        <v>0</v>
      </c>
      <c r="O103" s="146">
        <f t="shared" si="16"/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39" customFormat="1" hidden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 hidden="1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hidden="1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hidden="1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hidden="1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39" customFormat="1" hidden="1">
      <c r="A111" s="27" t="s">
        <v>94</v>
      </c>
      <c r="B111" s="27"/>
      <c r="C111" s="127">
        <f>SUM(C107:C110)</f>
        <v>0</v>
      </c>
      <c r="D111" s="127">
        <f t="shared" ref="D111:O111" si="17">SUM(D107:D110)</f>
        <v>0</v>
      </c>
      <c r="E111" s="127">
        <f t="shared" si="17"/>
        <v>0</v>
      </c>
      <c r="F111" s="127">
        <f t="shared" si="17"/>
        <v>0</v>
      </c>
      <c r="G111" s="127">
        <f t="shared" si="17"/>
        <v>0</v>
      </c>
      <c r="H111" s="127">
        <f t="shared" si="17"/>
        <v>0</v>
      </c>
      <c r="I111" s="127">
        <f t="shared" si="17"/>
        <v>0</v>
      </c>
      <c r="J111" s="127">
        <f t="shared" si="17"/>
        <v>0</v>
      </c>
      <c r="K111" s="127">
        <f t="shared" si="17"/>
        <v>0</v>
      </c>
      <c r="L111" s="127">
        <f t="shared" si="17"/>
        <v>0</v>
      </c>
      <c r="M111" s="127">
        <f t="shared" si="17"/>
        <v>0</v>
      </c>
      <c r="N111" s="127">
        <f t="shared" si="17"/>
        <v>0</v>
      </c>
      <c r="O111" s="127">
        <f t="shared" si="17"/>
        <v>0</v>
      </c>
    </row>
    <row r="112" spans="1:15" s="39" customFormat="1" ht="6" hidden="1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39" customFormat="1" hidden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 hidden="1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idden="1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hidden="1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hidden="1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hidden="1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39" customFormat="1" hidden="1">
      <c r="A119" s="27" t="s">
        <v>101</v>
      </c>
      <c r="B119" s="27"/>
      <c r="C119" s="127">
        <f>SUM(C114:C118)</f>
        <v>0</v>
      </c>
      <c r="D119" s="127">
        <f t="shared" ref="D119:O119" si="18">SUM(D114:D118)</f>
        <v>0</v>
      </c>
      <c r="E119" s="127">
        <f t="shared" si="18"/>
        <v>0</v>
      </c>
      <c r="F119" s="127">
        <f t="shared" si="18"/>
        <v>0</v>
      </c>
      <c r="G119" s="127">
        <f t="shared" si="18"/>
        <v>0</v>
      </c>
      <c r="H119" s="127">
        <f t="shared" si="18"/>
        <v>0</v>
      </c>
      <c r="I119" s="127">
        <f t="shared" si="18"/>
        <v>0</v>
      </c>
      <c r="J119" s="127">
        <f t="shared" si="18"/>
        <v>0</v>
      </c>
      <c r="K119" s="127">
        <f t="shared" si="18"/>
        <v>0</v>
      </c>
      <c r="L119" s="127">
        <f t="shared" si="18"/>
        <v>0</v>
      </c>
      <c r="M119" s="127">
        <f t="shared" si="18"/>
        <v>0</v>
      </c>
      <c r="N119" s="127">
        <f t="shared" si="18"/>
        <v>0</v>
      </c>
      <c r="O119" s="127">
        <f t="shared" si="18"/>
        <v>0</v>
      </c>
    </row>
    <row r="120" spans="1:15" s="39" customFormat="1" ht="6" hidden="1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27" t="s">
        <v>102</v>
      </c>
      <c r="B121" s="27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265" t="s">
        <v>103</v>
      </c>
      <c r="B122" s="22"/>
      <c r="C122" s="116">
        <f>O122/12</f>
        <v>376.75</v>
      </c>
      <c r="D122" s="116">
        <v>376.75</v>
      </c>
      <c r="E122" s="116">
        <v>376.75</v>
      </c>
      <c r="F122" s="116">
        <v>376.75</v>
      </c>
      <c r="G122" s="116">
        <v>376.75</v>
      </c>
      <c r="H122" s="116">
        <v>376.75</v>
      </c>
      <c r="I122" s="116">
        <v>376.75</v>
      </c>
      <c r="J122" s="116">
        <v>376.75</v>
      </c>
      <c r="K122" s="116">
        <v>376.75</v>
      </c>
      <c r="L122" s="116">
        <v>376.75</v>
      </c>
      <c r="M122" s="116">
        <v>376.75</v>
      </c>
      <c r="N122" s="116">
        <v>376.75</v>
      </c>
      <c r="O122" s="117">
        <v>4521</v>
      </c>
    </row>
    <row r="123" spans="1:15">
      <c r="A123" s="265" t="s">
        <v>104</v>
      </c>
      <c r="B123" s="22"/>
      <c r="C123" s="116">
        <v>975</v>
      </c>
      <c r="D123" s="116">
        <v>975</v>
      </c>
      <c r="E123" s="116">
        <v>975</v>
      </c>
      <c r="F123" s="116">
        <v>975</v>
      </c>
      <c r="G123" s="116">
        <v>975</v>
      </c>
      <c r="H123" s="116">
        <v>975</v>
      </c>
      <c r="I123" s="116">
        <v>975</v>
      </c>
      <c r="J123" s="116">
        <v>975</v>
      </c>
      <c r="K123" s="116">
        <v>975</v>
      </c>
      <c r="L123" s="116">
        <v>975</v>
      </c>
      <c r="M123" s="116">
        <v>975</v>
      </c>
      <c r="N123" s="116">
        <v>975</v>
      </c>
      <c r="O123" s="116">
        <v>11700</v>
      </c>
    </row>
    <row r="124" spans="1:15" hidden="1">
      <c r="A124" s="265" t="s">
        <v>105</v>
      </c>
      <c r="B124" s="22"/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1</v>
      </c>
      <c r="K124" s="116">
        <v>2</v>
      </c>
      <c r="L124" s="116">
        <v>3</v>
      </c>
      <c r="M124" s="116">
        <v>4</v>
      </c>
      <c r="N124" s="116">
        <v>5</v>
      </c>
      <c r="O124" s="116"/>
    </row>
    <row r="125" spans="1:15">
      <c r="A125" s="265" t="s">
        <v>106</v>
      </c>
      <c r="B125" s="22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>
        <v>0</v>
      </c>
    </row>
    <row r="126" spans="1:15">
      <c r="A126" s="265" t="s">
        <v>107</v>
      </c>
      <c r="B126" s="22"/>
      <c r="C126" s="116">
        <v>150</v>
      </c>
      <c r="D126" s="116">
        <v>150</v>
      </c>
      <c r="E126" s="116">
        <v>150</v>
      </c>
      <c r="F126" s="116">
        <v>150</v>
      </c>
      <c r="G126" s="116">
        <v>150</v>
      </c>
      <c r="H126" s="116">
        <v>150</v>
      </c>
      <c r="I126" s="116">
        <v>150</v>
      </c>
      <c r="J126" s="116">
        <v>150</v>
      </c>
      <c r="K126" s="116">
        <v>150</v>
      </c>
      <c r="L126" s="116">
        <v>150</v>
      </c>
      <c r="M126" s="116">
        <v>150</v>
      </c>
      <c r="N126" s="116">
        <v>150</v>
      </c>
      <c r="O126" s="116">
        <f>SUM(C126:N126)</f>
        <v>1800</v>
      </c>
    </row>
    <row r="127" spans="1:15" hidden="1">
      <c r="A127" s="22" t="s">
        <v>108</v>
      </c>
      <c r="B127" s="22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22" t="s">
        <v>109</v>
      </c>
      <c r="B128" s="22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15" s="48" customFormat="1">
      <c r="A129" s="46" t="s">
        <v>110</v>
      </c>
      <c r="B129" s="46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15" s="48" customFormat="1">
      <c r="A130" s="49" t="s">
        <v>111</v>
      </c>
      <c r="B130" s="4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15">
      <c r="A131" s="34" t="s">
        <v>900</v>
      </c>
      <c r="B131" s="34"/>
      <c r="C131" s="116"/>
      <c r="D131" s="116"/>
      <c r="E131" s="116"/>
      <c r="F131" s="116"/>
      <c r="G131" s="116"/>
      <c r="H131" s="116"/>
      <c r="I131" s="116"/>
      <c r="J131" s="116"/>
      <c r="K131" s="116">
        <v>0</v>
      </c>
      <c r="L131" s="116">
        <v>0</v>
      </c>
      <c r="M131" s="116">
        <v>0</v>
      </c>
      <c r="N131" s="116">
        <v>0</v>
      </c>
      <c r="O131" s="116">
        <f>SUM(K131:N131)</f>
        <v>0</v>
      </c>
    </row>
    <row r="132" spans="1:15">
      <c r="A132" s="34" t="s">
        <v>112</v>
      </c>
      <c r="B132" s="34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1:15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15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15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1:15">
      <c r="A136" s="34" t="s">
        <v>116</v>
      </c>
      <c r="B136" s="34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1:15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1:15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1:15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1:15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1:15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1:15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1:15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1:15" s="51" customFormat="1">
      <c r="A144" s="49" t="s">
        <v>244</v>
      </c>
      <c r="B144" s="49"/>
      <c r="C144" s="112">
        <f t="shared" ref="C144:O144" si="19">SUM(C131:C134)</f>
        <v>0</v>
      </c>
      <c r="D144" s="112">
        <f t="shared" si="19"/>
        <v>0</v>
      </c>
      <c r="E144" s="112">
        <f t="shared" si="19"/>
        <v>0</v>
      </c>
      <c r="F144" s="112">
        <f t="shared" si="19"/>
        <v>0</v>
      </c>
      <c r="G144" s="112">
        <f t="shared" si="19"/>
        <v>0</v>
      </c>
      <c r="H144" s="112">
        <f t="shared" si="19"/>
        <v>0</v>
      </c>
      <c r="I144" s="112">
        <f t="shared" si="19"/>
        <v>0</v>
      </c>
      <c r="J144" s="112">
        <f t="shared" si="19"/>
        <v>0</v>
      </c>
      <c r="K144" s="112">
        <f t="shared" si="19"/>
        <v>0</v>
      </c>
      <c r="L144" s="112">
        <f t="shared" si="19"/>
        <v>0</v>
      </c>
      <c r="M144" s="112">
        <f t="shared" si="19"/>
        <v>0</v>
      </c>
      <c r="N144" s="112">
        <f t="shared" si="19"/>
        <v>0</v>
      </c>
      <c r="O144" s="112">
        <f t="shared" si="19"/>
        <v>0</v>
      </c>
    </row>
    <row r="145" spans="1:15" s="48" customFormat="1">
      <c r="A145" s="49" t="s">
        <v>122</v>
      </c>
      <c r="B145" s="4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35" t="s">
        <v>124</v>
      </c>
      <c r="B146" s="3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1:15" s="48" customFormat="1">
      <c r="A147" s="52" t="s">
        <v>125</v>
      </c>
      <c r="B147" s="5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36" t="s">
        <v>126</v>
      </c>
      <c r="B148" s="3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1:15">
      <c r="A149" s="36" t="s">
        <v>245</v>
      </c>
      <c r="B149" s="3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1:15" hidden="1">
      <c r="A150" s="36" t="s">
        <v>127</v>
      </c>
      <c r="B150" s="3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36" t="s">
        <v>310</v>
      </c>
      <c r="B151" s="3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s="51" customFormat="1">
      <c r="A152" s="52" t="s">
        <v>131</v>
      </c>
      <c r="B152" s="52"/>
      <c r="C152" s="112">
        <f>SUM(C148:C151)</f>
        <v>0</v>
      </c>
      <c r="D152" s="112">
        <f t="shared" ref="D152:O152" si="20">SUM(D148:D151)</f>
        <v>0</v>
      </c>
      <c r="E152" s="112">
        <f t="shared" si="20"/>
        <v>0</v>
      </c>
      <c r="F152" s="112">
        <f t="shared" si="20"/>
        <v>0</v>
      </c>
      <c r="G152" s="112">
        <f t="shared" si="20"/>
        <v>0</v>
      </c>
      <c r="H152" s="112">
        <f t="shared" si="20"/>
        <v>0</v>
      </c>
      <c r="I152" s="112">
        <f t="shared" si="20"/>
        <v>0</v>
      </c>
      <c r="J152" s="112">
        <f t="shared" si="20"/>
        <v>0</v>
      </c>
      <c r="K152" s="112">
        <f t="shared" si="20"/>
        <v>0</v>
      </c>
      <c r="L152" s="112">
        <f t="shared" si="20"/>
        <v>0</v>
      </c>
      <c r="M152" s="112">
        <f t="shared" si="20"/>
        <v>0</v>
      </c>
      <c r="N152" s="112">
        <f t="shared" si="20"/>
        <v>0</v>
      </c>
      <c r="O152" s="112">
        <f t="shared" si="20"/>
        <v>0</v>
      </c>
    </row>
    <row r="153" spans="1:15">
      <c r="A153" s="35" t="s">
        <v>246</v>
      </c>
      <c r="B153" s="3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51" customFormat="1">
      <c r="A154" s="49" t="s">
        <v>247</v>
      </c>
      <c r="B154" s="49"/>
      <c r="C154" s="112">
        <f>SUM(C153,C152,C146)</f>
        <v>0</v>
      </c>
      <c r="D154" s="112">
        <f t="shared" ref="D154:N154" si="21">SUM(D153,D152,D146)</f>
        <v>0</v>
      </c>
      <c r="E154" s="112">
        <f t="shared" si="21"/>
        <v>0</v>
      </c>
      <c r="F154" s="112">
        <f t="shared" si="21"/>
        <v>0</v>
      </c>
      <c r="G154" s="112">
        <f t="shared" si="21"/>
        <v>0</v>
      </c>
      <c r="H154" s="112">
        <f t="shared" si="21"/>
        <v>0</v>
      </c>
      <c r="I154" s="112">
        <f t="shared" si="21"/>
        <v>0</v>
      </c>
      <c r="J154" s="112">
        <f t="shared" si="21"/>
        <v>0</v>
      </c>
      <c r="K154" s="112">
        <f t="shared" si="21"/>
        <v>0</v>
      </c>
      <c r="L154" s="112">
        <f t="shared" si="21"/>
        <v>0</v>
      </c>
      <c r="M154" s="112">
        <f t="shared" si="21"/>
        <v>0</v>
      </c>
      <c r="N154" s="112">
        <f t="shared" si="21"/>
        <v>0</v>
      </c>
      <c r="O154" s="112">
        <f>SUM(O153,O152,O146)</f>
        <v>0</v>
      </c>
    </row>
    <row r="155" spans="1:15" hidden="1">
      <c r="A155" s="37" t="s">
        <v>132</v>
      </c>
      <c r="B155" s="37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37" t="s">
        <v>133</v>
      </c>
      <c r="B156" s="37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>
      <c r="A157" s="37" t="s">
        <v>134</v>
      </c>
      <c r="B157" s="37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1:15" s="51" customFormat="1">
      <c r="A158" s="46" t="s">
        <v>135</v>
      </c>
      <c r="B158" s="46"/>
      <c r="C158" s="112">
        <f>SUM(C155:C157,C154,C144)</f>
        <v>0</v>
      </c>
      <c r="D158" s="112">
        <f t="shared" ref="D158:N158" si="22">SUM(D155:D157,D154,D144)</f>
        <v>0</v>
      </c>
      <c r="E158" s="112">
        <f t="shared" si="22"/>
        <v>0</v>
      </c>
      <c r="F158" s="112">
        <f t="shared" si="22"/>
        <v>0</v>
      </c>
      <c r="G158" s="112">
        <f t="shared" si="22"/>
        <v>0</v>
      </c>
      <c r="H158" s="112">
        <f t="shared" si="22"/>
        <v>0</v>
      </c>
      <c r="I158" s="112">
        <f t="shared" si="22"/>
        <v>0</v>
      </c>
      <c r="J158" s="112">
        <f t="shared" si="22"/>
        <v>0</v>
      </c>
      <c r="K158" s="112">
        <f t="shared" si="22"/>
        <v>0</v>
      </c>
      <c r="L158" s="112">
        <f t="shared" si="22"/>
        <v>0</v>
      </c>
      <c r="M158" s="112">
        <f t="shared" si="22"/>
        <v>0</v>
      </c>
      <c r="N158" s="112">
        <f t="shared" si="22"/>
        <v>0</v>
      </c>
      <c r="O158" s="112">
        <f>SUM(O155:O157,O154,O144)</f>
        <v>0</v>
      </c>
    </row>
    <row r="159" spans="1:15">
      <c r="A159" s="23" t="s">
        <v>136</v>
      </c>
      <c r="B159" s="23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23" t="s">
        <v>137</v>
      </c>
      <c r="B160" s="23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23" t="s">
        <v>138</v>
      </c>
      <c r="B161" s="23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23" t="s">
        <v>139</v>
      </c>
      <c r="B162" s="23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32" t="s">
        <v>140</v>
      </c>
      <c r="B163" s="23"/>
      <c r="C163" s="116">
        <f>O163/12</f>
        <v>79.166666666666671</v>
      </c>
      <c r="D163" s="116">
        <v>79.17</v>
      </c>
      <c r="E163" s="116">
        <v>79.17</v>
      </c>
      <c r="F163" s="116">
        <v>79.17</v>
      </c>
      <c r="G163" s="116">
        <v>79.17</v>
      </c>
      <c r="H163" s="116">
        <v>79.17</v>
      </c>
      <c r="I163" s="116">
        <v>79.17</v>
      </c>
      <c r="J163" s="116">
        <v>79.17</v>
      </c>
      <c r="K163" s="116">
        <v>79.17</v>
      </c>
      <c r="L163" s="116">
        <v>79.17</v>
      </c>
      <c r="M163" s="116">
        <v>79.17</v>
      </c>
      <c r="N163" s="116">
        <v>79.17</v>
      </c>
      <c r="O163" s="116">
        <v>950</v>
      </c>
    </row>
    <row r="164" spans="1:15" hidden="1">
      <c r="A164" s="23" t="s">
        <v>141</v>
      </c>
      <c r="B164" s="23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23" t="s">
        <v>311</v>
      </c>
      <c r="B165" s="23"/>
      <c r="C165" s="116"/>
      <c r="D165" s="116"/>
      <c r="E165" s="116"/>
      <c r="F165" s="116"/>
      <c r="G165" s="116"/>
      <c r="H165" s="116"/>
      <c r="I165" s="126"/>
      <c r="J165" s="116"/>
      <c r="K165" s="116"/>
      <c r="L165" s="116"/>
      <c r="M165" s="116"/>
      <c r="N165" s="116"/>
      <c r="O165" s="117"/>
    </row>
    <row r="166" spans="1:15" hidden="1">
      <c r="A166" s="23" t="s">
        <v>143</v>
      </c>
      <c r="B166" s="23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39" customFormat="1">
      <c r="A167" s="27" t="s">
        <v>144</v>
      </c>
      <c r="B167" s="27"/>
      <c r="C167" s="127">
        <f t="shared" ref="C167:O167" si="23">SUM(C122:C128,C158,C159:C166)</f>
        <v>1580.9166666666667</v>
      </c>
      <c r="D167" s="127">
        <f t="shared" si="23"/>
        <v>1580.92</v>
      </c>
      <c r="E167" s="127">
        <f t="shared" si="23"/>
        <v>1580.92</v>
      </c>
      <c r="F167" s="127">
        <f t="shared" si="23"/>
        <v>1580.92</v>
      </c>
      <c r="G167" s="127">
        <f t="shared" si="23"/>
        <v>1580.92</v>
      </c>
      <c r="H167" s="127">
        <f t="shared" si="23"/>
        <v>1580.92</v>
      </c>
      <c r="I167" s="127">
        <f t="shared" si="23"/>
        <v>1580.92</v>
      </c>
      <c r="J167" s="127">
        <f t="shared" si="23"/>
        <v>1581.92</v>
      </c>
      <c r="K167" s="127">
        <f t="shared" si="23"/>
        <v>1582.92</v>
      </c>
      <c r="L167" s="127">
        <f t="shared" si="23"/>
        <v>1583.92</v>
      </c>
      <c r="M167" s="127">
        <f t="shared" si="23"/>
        <v>1584.92</v>
      </c>
      <c r="N167" s="127">
        <f t="shared" si="23"/>
        <v>1585.92</v>
      </c>
      <c r="O167" s="127">
        <f t="shared" si="23"/>
        <v>18971</v>
      </c>
    </row>
    <row r="168" spans="1:15" s="39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68" t="s">
        <v>249</v>
      </c>
      <c r="B173" s="23"/>
      <c r="C173" s="116">
        <f>O173/12</f>
        <v>755</v>
      </c>
      <c r="D173" s="116">
        <v>755</v>
      </c>
      <c r="E173" s="116">
        <v>755</v>
      </c>
      <c r="F173" s="116">
        <v>755</v>
      </c>
      <c r="G173" s="116">
        <v>755</v>
      </c>
      <c r="H173" s="116">
        <v>755</v>
      </c>
      <c r="I173" s="116">
        <v>755</v>
      </c>
      <c r="J173" s="116">
        <v>755</v>
      </c>
      <c r="K173" s="116">
        <v>755</v>
      </c>
      <c r="L173" s="116">
        <v>755</v>
      </c>
      <c r="M173" s="116">
        <v>755</v>
      </c>
      <c r="N173" s="116">
        <v>755</v>
      </c>
      <c r="O173" s="116">
        <v>9060</v>
      </c>
    </row>
    <row r="174" spans="1:15">
      <c r="A174" s="268" t="s">
        <v>250</v>
      </c>
      <c r="B174" s="23"/>
      <c r="C174" s="116">
        <f>1000/12</f>
        <v>83.333333333333329</v>
      </c>
      <c r="D174" s="116">
        <f t="shared" ref="D174:N174" si="24">1000/12</f>
        <v>83.333333333333329</v>
      </c>
      <c r="E174" s="116">
        <f t="shared" si="24"/>
        <v>83.333333333333329</v>
      </c>
      <c r="F174" s="116">
        <f t="shared" si="24"/>
        <v>83.333333333333329</v>
      </c>
      <c r="G174" s="116">
        <f t="shared" si="24"/>
        <v>83.333333333333329</v>
      </c>
      <c r="H174" s="116">
        <f t="shared" si="24"/>
        <v>83.333333333333329</v>
      </c>
      <c r="I174" s="116">
        <f t="shared" si="24"/>
        <v>83.333333333333329</v>
      </c>
      <c r="J174" s="116">
        <f t="shared" si="24"/>
        <v>83.333333333333329</v>
      </c>
      <c r="K174" s="116">
        <f t="shared" si="24"/>
        <v>83.333333333333329</v>
      </c>
      <c r="L174" s="116">
        <f t="shared" si="24"/>
        <v>83.333333333333329</v>
      </c>
      <c r="M174" s="116">
        <f t="shared" si="24"/>
        <v>83.333333333333329</v>
      </c>
      <c r="N174" s="116">
        <f t="shared" si="24"/>
        <v>83.333333333333329</v>
      </c>
      <c r="O174" s="116">
        <f>SUM(C174:N174)</f>
        <v>1000.0000000000001</v>
      </c>
    </row>
    <row r="175" spans="1:15">
      <c r="A175" s="268" t="s">
        <v>151</v>
      </c>
      <c r="B175" s="23"/>
      <c r="C175" s="116">
        <f>11100/12</f>
        <v>925</v>
      </c>
      <c r="D175" s="116">
        <f t="shared" ref="D175:N175" si="25">11100/12</f>
        <v>925</v>
      </c>
      <c r="E175" s="116">
        <f t="shared" si="25"/>
        <v>925</v>
      </c>
      <c r="F175" s="116">
        <f t="shared" si="25"/>
        <v>925</v>
      </c>
      <c r="G175" s="116">
        <f t="shared" si="25"/>
        <v>925</v>
      </c>
      <c r="H175" s="116">
        <f t="shared" si="25"/>
        <v>925</v>
      </c>
      <c r="I175" s="116">
        <f t="shared" si="25"/>
        <v>925</v>
      </c>
      <c r="J175" s="116">
        <f t="shared" si="25"/>
        <v>925</v>
      </c>
      <c r="K175" s="116">
        <f t="shared" si="25"/>
        <v>925</v>
      </c>
      <c r="L175" s="116">
        <f t="shared" si="25"/>
        <v>925</v>
      </c>
      <c r="M175" s="116">
        <f t="shared" si="25"/>
        <v>925</v>
      </c>
      <c r="N175" s="116">
        <f t="shared" si="25"/>
        <v>925</v>
      </c>
      <c r="O175" s="116">
        <f>SUM(C175:N175)</f>
        <v>11100</v>
      </c>
    </row>
    <row r="176" spans="1:15">
      <c r="A176" s="268" t="s">
        <v>251</v>
      </c>
      <c r="B176" s="23"/>
      <c r="C176" s="116">
        <f>18125/12</f>
        <v>1510.4166666666667</v>
      </c>
      <c r="D176" s="116">
        <f t="shared" ref="D176:N176" si="26">18125/12</f>
        <v>1510.4166666666667</v>
      </c>
      <c r="E176" s="116">
        <f t="shared" si="26"/>
        <v>1510.4166666666667</v>
      </c>
      <c r="F176" s="116">
        <f t="shared" si="26"/>
        <v>1510.4166666666667</v>
      </c>
      <c r="G176" s="116">
        <f t="shared" si="26"/>
        <v>1510.4166666666667</v>
      </c>
      <c r="H176" s="116">
        <f t="shared" si="26"/>
        <v>1510.4166666666667</v>
      </c>
      <c r="I176" s="116">
        <f t="shared" si="26"/>
        <v>1510.4166666666667</v>
      </c>
      <c r="J176" s="116">
        <f t="shared" si="26"/>
        <v>1510.4166666666667</v>
      </c>
      <c r="K176" s="116">
        <f t="shared" si="26"/>
        <v>1510.4166666666667</v>
      </c>
      <c r="L176" s="116">
        <f t="shared" si="26"/>
        <v>1510.4166666666667</v>
      </c>
      <c r="M176" s="116">
        <f t="shared" si="26"/>
        <v>1510.4166666666667</v>
      </c>
      <c r="N176" s="116">
        <f t="shared" si="26"/>
        <v>1510.4166666666667</v>
      </c>
      <c r="O176" s="116">
        <f>SUM(C176:N176)</f>
        <v>18125</v>
      </c>
    </row>
    <row r="177" spans="1:15" hidden="1">
      <c r="A177" s="23" t="s">
        <v>152</v>
      </c>
      <c r="B177" s="23"/>
      <c r="C177" s="116">
        <f t="shared" ref="C177:D177" si="27">O177/12</f>
        <v>0</v>
      </c>
      <c r="D177" s="116">
        <f t="shared" si="27"/>
        <v>0</v>
      </c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48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272" t="s">
        <v>154</v>
      </c>
      <c r="B179" s="31">
        <v>7200</v>
      </c>
      <c r="C179" s="116">
        <v>700</v>
      </c>
      <c r="D179" s="116">
        <v>700</v>
      </c>
      <c r="E179" s="116">
        <v>700</v>
      </c>
      <c r="F179" s="116">
        <v>700</v>
      </c>
      <c r="G179" s="116">
        <v>700</v>
      </c>
      <c r="H179" s="116">
        <v>700</v>
      </c>
      <c r="I179" s="116">
        <v>700</v>
      </c>
      <c r="J179" s="116">
        <v>700</v>
      </c>
      <c r="K179" s="116">
        <v>700</v>
      </c>
      <c r="L179" s="116">
        <v>700</v>
      </c>
      <c r="M179" s="116">
        <v>700</v>
      </c>
      <c r="N179" s="116">
        <v>700</v>
      </c>
      <c r="O179" s="116">
        <f>SUM(C179:N179)</f>
        <v>8400</v>
      </c>
    </row>
    <row r="180" spans="1:15">
      <c r="A180" s="272" t="s">
        <v>155</v>
      </c>
      <c r="B180" s="31">
        <v>14000</v>
      </c>
      <c r="C180" s="116">
        <v>1166.67</v>
      </c>
      <c r="D180" s="116">
        <f>14000/12</f>
        <v>1166.6666666666667</v>
      </c>
      <c r="E180" s="116">
        <f t="shared" ref="E180:N180" si="28">14000/12</f>
        <v>1166.6666666666667</v>
      </c>
      <c r="F180" s="116">
        <f t="shared" si="28"/>
        <v>1166.6666666666667</v>
      </c>
      <c r="G180" s="116">
        <f t="shared" si="28"/>
        <v>1166.6666666666667</v>
      </c>
      <c r="H180" s="116">
        <f t="shared" si="28"/>
        <v>1166.6666666666667</v>
      </c>
      <c r="I180" s="116">
        <f t="shared" si="28"/>
        <v>1166.6666666666667</v>
      </c>
      <c r="J180" s="116">
        <f t="shared" si="28"/>
        <v>1166.6666666666667</v>
      </c>
      <c r="K180" s="116">
        <f t="shared" si="28"/>
        <v>1166.6666666666667</v>
      </c>
      <c r="L180" s="116">
        <f t="shared" si="28"/>
        <v>1166.6666666666667</v>
      </c>
      <c r="M180" s="116">
        <f t="shared" si="28"/>
        <v>1166.6666666666667</v>
      </c>
      <c r="N180" s="116">
        <f t="shared" si="28"/>
        <v>1166.6666666666667</v>
      </c>
      <c r="O180" s="116">
        <f>SUM(C180:N180)</f>
        <v>14000.003333333332</v>
      </c>
    </row>
    <row r="181" spans="1:15">
      <c r="A181" s="272" t="s">
        <v>156</v>
      </c>
      <c r="B181" s="31">
        <v>3464</v>
      </c>
      <c r="C181" s="116">
        <v>300</v>
      </c>
      <c r="D181" s="116">
        <v>300</v>
      </c>
      <c r="E181" s="116">
        <v>300</v>
      </c>
      <c r="F181" s="116">
        <v>300</v>
      </c>
      <c r="G181" s="116">
        <v>300</v>
      </c>
      <c r="H181" s="116">
        <v>300</v>
      </c>
      <c r="I181" s="116">
        <v>300</v>
      </c>
      <c r="J181" s="116">
        <v>300</v>
      </c>
      <c r="K181" s="116">
        <v>300</v>
      </c>
      <c r="L181" s="116">
        <v>300</v>
      </c>
      <c r="M181" s="116">
        <v>300</v>
      </c>
      <c r="N181" s="116">
        <v>300</v>
      </c>
      <c r="O181" s="116">
        <f>SUM(C181:N181)</f>
        <v>3600</v>
      </c>
    </row>
    <row r="182" spans="1:15">
      <c r="A182" s="272" t="s">
        <v>157</v>
      </c>
      <c r="B182" s="31">
        <v>1700</v>
      </c>
      <c r="C182" s="116">
        <f>1700/12</f>
        <v>141.66666666666666</v>
      </c>
      <c r="D182" s="116">
        <f t="shared" ref="D182:N182" si="29">1700/12</f>
        <v>141.66666666666666</v>
      </c>
      <c r="E182" s="116">
        <f t="shared" si="29"/>
        <v>141.66666666666666</v>
      </c>
      <c r="F182" s="116">
        <f t="shared" si="29"/>
        <v>141.66666666666666</v>
      </c>
      <c r="G182" s="116">
        <f t="shared" si="29"/>
        <v>141.66666666666666</v>
      </c>
      <c r="H182" s="116">
        <f t="shared" si="29"/>
        <v>141.66666666666666</v>
      </c>
      <c r="I182" s="116">
        <f t="shared" si="29"/>
        <v>141.66666666666666</v>
      </c>
      <c r="J182" s="116">
        <f t="shared" si="29"/>
        <v>141.66666666666666</v>
      </c>
      <c r="K182" s="116">
        <f t="shared" si="29"/>
        <v>141.66666666666666</v>
      </c>
      <c r="L182" s="116">
        <f t="shared" si="29"/>
        <v>141.66666666666666</v>
      </c>
      <c r="M182" s="116">
        <f t="shared" si="29"/>
        <v>141.66666666666666</v>
      </c>
      <c r="N182" s="116">
        <f t="shared" si="29"/>
        <v>141.66666666666666</v>
      </c>
      <c r="O182" s="116">
        <f>SUM(C182:N182)</f>
        <v>1700.0000000000002</v>
      </c>
    </row>
    <row r="183" spans="1:15">
      <c r="A183" s="272" t="s">
        <v>158</v>
      </c>
      <c r="B183" s="31">
        <v>2700</v>
      </c>
      <c r="C183" s="116"/>
      <c r="D183" s="116"/>
      <c r="E183" s="116"/>
      <c r="F183" s="116"/>
      <c r="G183" s="116"/>
      <c r="H183" s="116">
        <f>2700/3</f>
        <v>900</v>
      </c>
      <c r="I183" s="116">
        <f t="shared" ref="I183:J183" si="30">2700/3</f>
        <v>900</v>
      </c>
      <c r="J183" s="116">
        <f t="shared" si="30"/>
        <v>900</v>
      </c>
      <c r="K183" s="116"/>
      <c r="L183" s="116"/>
      <c r="M183" s="116"/>
      <c r="N183" s="116"/>
      <c r="O183" s="116">
        <f>SUM(H183:J183)</f>
        <v>2700</v>
      </c>
    </row>
    <row r="184" spans="1:15">
      <c r="A184" s="272" t="s">
        <v>159</v>
      </c>
      <c r="B184" s="31">
        <v>4800</v>
      </c>
      <c r="C184" s="116">
        <f>4800/12</f>
        <v>400</v>
      </c>
      <c r="D184" s="116">
        <f t="shared" ref="D184:N184" si="31">4800/12</f>
        <v>400</v>
      </c>
      <c r="E184" s="116">
        <f t="shared" si="31"/>
        <v>400</v>
      </c>
      <c r="F184" s="116">
        <f t="shared" si="31"/>
        <v>400</v>
      </c>
      <c r="G184" s="116">
        <f t="shared" si="31"/>
        <v>400</v>
      </c>
      <c r="H184" s="116">
        <f t="shared" si="31"/>
        <v>400</v>
      </c>
      <c r="I184" s="116">
        <f t="shared" si="31"/>
        <v>400</v>
      </c>
      <c r="J184" s="116">
        <f t="shared" si="31"/>
        <v>400</v>
      </c>
      <c r="K184" s="116">
        <f t="shared" si="31"/>
        <v>400</v>
      </c>
      <c r="L184" s="116">
        <f t="shared" si="31"/>
        <v>400</v>
      </c>
      <c r="M184" s="116">
        <f t="shared" si="31"/>
        <v>400</v>
      </c>
      <c r="N184" s="116">
        <f t="shared" si="31"/>
        <v>400</v>
      </c>
      <c r="O184" s="116">
        <f>SUM(C184:N184)</f>
        <v>4800</v>
      </c>
    </row>
    <row r="185" spans="1:15" s="51" customFormat="1">
      <c r="A185" s="53" t="s">
        <v>160</v>
      </c>
      <c r="B185" s="53"/>
      <c r="C185" s="112">
        <f>SUM(C179:C184)</f>
        <v>2708.3366666666666</v>
      </c>
      <c r="D185" s="112">
        <f t="shared" ref="D185:O185" si="32">SUM(D179:D184)</f>
        <v>2708.3333333333335</v>
      </c>
      <c r="E185" s="112">
        <f t="shared" si="32"/>
        <v>2708.3333333333335</v>
      </c>
      <c r="F185" s="112">
        <f t="shared" si="32"/>
        <v>2708.3333333333335</v>
      </c>
      <c r="G185" s="112">
        <f t="shared" si="32"/>
        <v>2708.3333333333335</v>
      </c>
      <c r="H185" s="112">
        <f t="shared" si="32"/>
        <v>3608.3333333333335</v>
      </c>
      <c r="I185" s="112">
        <f>SUM(I179:I184)</f>
        <v>3608.3333333333335</v>
      </c>
      <c r="J185" s="112">
        <f t="shared" si="32"/>
        <v>3608.3333333333335</v>
      </c>
      <c r="K185" s="112">
        <f t="shared" si="32"/>
        <v>2708.3333333333335</v>
      </c>
      <c r="L185" s="112">
        <f t="shared" si="32"/>
        <v>2708.3333333333335</v>
      </c>
      <c r="M185" s="112">
        <f t="shared" si="32"/>
        <v>2708.3333333333335</v>
      </c>
      <c r="N185" s="112">
        <f t="shared" si="32"/>
        <v>2708.3333333333335</v>
      </c>
      <c r="O185" s="112">
        <f t="shared" si="32"/>
        <v>35200.003333333334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>
      <c r="A187" s="32" t="s">
        <v>162</v>
      </c>
      <c r="B187" s="23">
        <v>840</v>
      </c>
      <c r="C187" s="116">
        <v>100</v>
      </c>
      <c r="D187" s="116">
        <v>100</v>
      </c>
      <c r="E187" s="116">
        <v>100</v>
      </c>
      <c r="F187" s="116">
        <v>100</v>
      </c>
      <c r="G187" s="116">
        <v>100</v>
      </c>
      <c r="H187" s="116">
        <v>100</v>
      </c>
      <c r="I187" s="116">
        <v>100</v>
      </c>
      <c r="J187" s="116">
        <v>100</v>
      </c>
      <c r="K187" s="116">
        <v>100</v>
      </c>
      <c r="L187" s="116">
        <v>100</v>
      </c>
      <c r="M187" s="116">
        <v>100</v>
      </c>
      <c r="N187" s="116">
        <v>100</v>
      </c>
      <c r="O187" s="116">
        <f>SUM(C187:N187)</f>
        <v>1200</v>
      </c>
    </row>
    <row r="188" spans="1:15" ht="15" customHeight="1">
      <c r="A188" s="23" t="s">
        <v>163</v>
      </c>
      <c r="B188" s="412">
        <v>6798</v>
      </c>
      <c r="C188" s="408">
        <f>6798/12</f>
        <v>566.5</v>
      </c>
      <c r="D188" s="408">
        <f t="shared" ref="D188:N188" si="33">6798/12</f>
        <v>566.5</v>
      </c>
      <c r="E188" s="408">
        <f t="shared" si="33"/>
        <v>566.5</v>
      </c>
      <c r="F188" s="408">
        <f t="shared" si="33"/>
        <v>566.5</v>
      </c>
      <c r="G188" s="408">
        <f t="shared" si="33"/>
        <v>566.5</v>
      </c>
      <c r="H188" s="408">
        <f t="shared" si="33"/>
        <v>566.5</v>
      </c>
      <c r="I188" s="408">
        <f t="shared" si="33"/>
        <v>566.5</v>
      </c>
      <c r="J188" s="408">
        <f t="shared" si="33"/>
        <v>566.5</v>
      </c>
      <c r="K188" s="408">
        <f t="shared" si="33"/>
        <v>566.5</v>
      </c>
      <c r="L188" s="408">
        <f t="shared" si="33"/>
        <v>566.5</v>
      </c>
      <c r="M188" s="408">
        <f t="shared" si="33"/>
        <v>566.5</v>
      </c>
      <c r="N188" s="408">
        <f t="shared" si="33"/>
        <v>566.5</v>
      </c>
      <c r="O188" s="410">
        <v>6798</v>
      </c>
    </row>
    <row r="189" spans="1:15" ht="36" customHeight="1">
      <c r="A189" s="32" t="s">
        <v>164</v>
      </c>
      <c r="B189" s="413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39" customFormat="1">
      <c r="A190" s="27" t="s">
        <v>165</v>
      </c>
      <c r="B190" s="27"/>
      <c r="C190" s="127">
        <f t="shared" ref="C190:O190" si="34">SUM(C170:C177,C185,C186:C189)</f>
        <v>6648.5866666666661</v>
      </c>
      <c r="D190" s="127">
        <f t="shared" si="34"/>
        <v>6648.5833333333339</v>
      </c>
      <c r="E190" s="127">
        <f t="shared" si="34"/>
        <v>6648.5833333333339</v>
      </c>
      <c r="F190" s="127">
        <f t="shared" si="34"/>
        <v>6648.5833333333339</v>
      </c>
      <c r="G190" s="127">
        <f t="shared" si="34"/>
        <v>6648.5833333333339</v>
      </c>
      <c r="H190" s="127">
        <f t="shared" si="34"/>
        <v>7548.5833333333339</v>
      </c>
      <c r="I190" s="127">
        <f t="shared" si="34"/>
        <v>7548.5833333333339</v>
      </c>
      <c r="J190" s="127">
        <f t="shared" si="34"/>
        <v>7548.5833333333339</v>
      </c>
      <c r="K190" s="127">
        <f t="shared" si="34"/>
        <v>6648.5833333333339</v>
      </c>
      <c r="L190" s="127">
        <f t="shared" si="34"/>
        <v>6648.5833333333339</v>
      </c>
      <c r="M190" s="127">
        <f t="shared" si="34"/>
        <v>6648.5833333333339</v>
      </c>
      <c r="N190" s="127">
        <f t="shared" si="34"/>
        <v>6648.5833333333339</v>
      </c>
      <c r="O190" s="127">
        <f t="shared" si="34"/>
        <v>82483.003333333327</v>
      </c>
    </row>
    <row r="191" spans="1:15" s="39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68" t="s">
        <v>167</v>
      </c>
      <c r="B193" s="23">
        <v>425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>
        <f>SUM(C193:N193)</f>
        <v>0</v>
      </c>
    </row>
    <row r="194" spans="1:15">
      <c r="A194" s="268" t="s">
        <v>168</v>
      </c>
      <c r="B194" s="23">
        <v>825</v>
      </c>
      <c r="C194" s="116">
        <v>75</v>
      </c>
      <c r="D194" s="116">
        <v>75</v>
      </c>
      <c r="E194" s="116">
        <v>75</v>
      </c>
      <c r="F194" s="116">
        <v>75</v>
      </c>
      <c r="G194" s="116">
        <v>75</v>
      </c>
      <c r="H194" s="116">
        <v>75</v>
      </c>
      <c r="I194" s="116">
        <v>75</v>
      </c>
      <c r="J194" s="116">
        <v>75</v>
      </c>
      <c r="K194" s="116">
        <v>75</v>
      </c>
      <c r="L194" s="116">
        <v>75</v>
      </c>
      <c r="M194" s="116">
        <v>75</v>
      </c>
      <c r="N194" s="116">
        <v>75</v>
      </c>
      <c r="O194" s="116">
        <f t="shared" ref="O194:O197" si="35">SUM(C194:N194)</f>
        <v>900</v>
      </c>
    </row>
    <row r="195" spans="1:15">
      <c r="A195" s="268" t="s">
        <v>169</v>
      </c>
      <c r="B195" s="23">
        <v>4747</v>
      </c>
      <c r="C195" s="116">
        <v>450</v>
      </c>
      <c r="D195" s="116">
        <v>450</v>
      </c>
      <c r="E195" s="116">
        <v>450</v>
      </c>
      <c r="F195" s="116">
        <v>450</v>
      </c>
      <c r="G195" s="116">
        <v>450</v>
      </c>
      <c r="H195" s="116">
        <v>450</v>
      </c>
      <c r="I195" s="116">
        <v>450</v>
      </c>
      <c r="J195" s="116">
        <v>450</v>
      </c>
      <c r="K195" s="116">
        <v>450</v>
      </c>
      <c r="L195" s="116">
        <v>450</v>
      </c>
      <c r="M195" s="116">
        <v>450</v>
      </c>
      <c r="N195" s="116">
        <v>450</v>
      </c>
      <c r="O195" s="116">
        <f t="shared" si="35"/>
        <v>5400</v>
      </c>
    </row>
    <row r="196" spans="1:15">
      <c r="A196" s="268" t="s">
        <v>170</v>
      </c>
      <c r="B196" s="23">
        <v>4021</v>
      </c>
      <c r="C196" s="116">
        <v>350</v>
      </c>
      <c r="D196" s="116">
        <v>350</v>
      </c>
      <c r="E196" s="116">
        <v>350</v>
      </c>
      <c r="F196" s="116">
        <v>350</v>
      </c>
      <c r="G196" s="116">
        <v>350</v>
      </c>
      <c r="H196" s="116">
        <v>350</v>
      </c>
      <c r="I196" s="116">
        <v>350</v>
      </c>
      <c r="J196" s="116">
        <v>350</v>
      </c>
      <c r="K196" s="116">
        <v>350</v>
      </c>
      <c r="L196" s="116">
        <v>350</v>
      </c>
      <c r="M196" s="116">
        <v>350</v>
      </c>
      <c r="N196" s="116">
        <v>350</v>
      </c>
      <c r="O196" s="116">
        <f t="shared" si="35"/>
        <v>4200</v>
      </c>
    </row>
    <row r="197" spans="1:15">
      <c r="A197" s="268" t="s">
        <v>171</v>
      </c>
      <c r="B197" s="23"/>
      <c r="C197" s="116">
        <v>100</v>
      </c>
      <c r="D197" s="116">
        <v>100</v>
      </c>
      <c r="E197" s="116">
        <v>100</v>
      </c>
      <c r="F197" s="116">
        <v>100</v>
      </c>
      <c r="G197" s="116">
        <v>100</v>
      </c>
      <c r="H197" s="116">
        <v>100</v>
      </c>
      <c r="I197" s="116">
        <v>100</v>
      </c>
      <c r="J197" s="116">
        <v>100</v>
      </c>
      <c r="K197" s="116">
        <v>100</v>
      </c>
      <c r="L197" s="116">
        <v>100</v>
      </c>
      <c r="M197" s="116">
        <v>100</v>
      </c>
      <c r="N197" s="116">
        <v>100</v>
      </c>
      <c r="O197" s="116">
        <f t="shared" si="35"/>
        <v>1200</v>
      </c>
    </row>
    <row r="198" spans="1:15" s="39" customFormat="1">
      <c r="A198" s="27" t="s">
        <v>172</v>
      </c>
      <c r="B198" s="27"/>
      <c r="C198" s="127">
        <f>SUM(C193:C197)</f>
        <v>975</v>
      </c>
      <c r="D198" s="127">
        <f t="shared" ref="D198:N198" si="36">SUM(D193:D197)</f>
        <v>975</v>
      </c>
      <c r="E198" s="127">
        <f t="shared" si="36"/>
        <v>975</v>
      </c>
      <c r="F198" s="127">
        <f t="shared" si="36"/>
        <v>975</v>
      </c>
      <c r="G198" s="127">
        <f t="shared" si="36"/>
        <v>975</v>
      </c>
      <c r="H198" s="127">
        <f t="shared" si="36"/>
        <v>975</v>
      </c>
      <c r="I198" s="127">
        <f t="shared" si="36"/>
        <v>975</v>
      </c>
      <c r="J198" s="127">
        <f t="shared" si="36"/>
        <v>975</v>
      </c>
      <c r="K198" s="127">
        <f t="shared" si="36"/>
        <v>975</v>
      </c>
      <c r="L198" s="127">
        <f t="shared" si="36"/>
        <v>975</v>
      </c>
      <c r="M198" s="127">
        <f t="shared" si="36"/>
        <v>975</v>
      </c>
      <c r="N198" s="127">
        <f t="shared" si="36"/>
        <v>975</v>
      </c>
      <c r="O198" s="127">
        <f>SUM(O193:O197)</f>
        <v>11700</v>
      </c>
    </row>
    <row r="199" spans="1:15" s="39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48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f>O202/12</f>
        <v>217.5</v>
      </c>
      <c r="D202" s="116">
        <v>217.5</v>
      </c>
      <c r="E202" s="116">
        <v>217.5</v>
      </c>
      <c r="F202" s="116">
        <v>217.5</v>
      </c>
      <c r="G202" s="116">
        <v>217.5</v>
      </c>
      <c r="H202" s="116">
        <v>217.5</v>
      </c>
      <c r="I202" s="116">
        <v>217.5</v>
      </c>
      <c r="J202" s="116">
        <v>217.5</v>
      </c>
      <c r="K202" s="116">
        <v>217.5</v>
      </c>
      <c r="L202" s="116">
        <v>217.5</v>
      </c>
      <c r="M202" s="116">
        <v>217.5</v>
      </c>
      <c r="N202" s="116">
        <v>217.5</v>
      </c>
      <c r="O202" s="116">
        <v>2610</v>
      </c>
    </row>
    <row r="203" spans="1:15">
      <c r="A203" s="31" t="s">
        <v>176</v>
      </c>
      <c r="B203" s="31"/>
      <c r="C203" s="116">
        <f t="shared" ref="C203:C206" si="37">O203/12</f>
        <v>103.66666666666667</v>
      </c>
      <c r="D203" s="116">
        <v>103.67</v>
      </c>
      <c r="E203" s="116">
        <v>103.67</v>
      </c>
      <c r="F203" s="116">
        <v>103.67</v>
      </c>
      <c r="G203" s="116">
        <v>103.67</v>
      </c>
      <c r="H203" s="116">
        <v>103.67</v>
      </c>
      <c r="I203" s="116">
        <v>103.67</v>
      </c>
      <c r="J203" s="116">
        <v>103.67</v>
      </c>
      <c r="K203" s="116">
        <v>103.67</v>
      </c>
      <c r="L203" s="116">
        <v>103.67</v>
      </c>
      <c r="M203" s="116">
        <v>103.67</v>
      </c>
      <c r="N203" s="116">
        <v>103.67</v>
      </c>
      <c r="O203" s="116">
        <v>1244</v>
      </c>
    </row>
    <row r="204" spans="1:15">
      <c r="A204" s="31" t="s">
        <v>177</v>
      </c>
      <c r="B204" s="31"/>
      <c r="C204" s="116">
        <f t="shared" si="37"/>
        <v>535.75</v>
      </c>
      <c r="D204" s="116">
        <v>535.75</v>
      </c>
      <c r="E204" s="116">
        <v>535.75</v>
      </c>
      <c r="F204" s="116">
        <v>535.75</v>
      </c>
      <c r="G204" s="116">
        <v>535.75</v>
      </c>
      <c r="H204" s="116">
        <v>535.75</v>
      </c>
      <c r="I204" s="116">
        <v>535.75</v>
      </c>
      <c r="J204" s="116">
        <v>535.75</v>
      </c>
      <c r="K204" s="116">
        <v>535.75</v>
      </c>
      <c r="L204" s="116">
        <v>535.75</v>
      </c>
      <c r="M204" s="116">
        <v>535.75</v>
      </c>
      <c r="N204" s="116">
        <v>535.75</v>
      </c>
      <c r="O204" s="116">
        <v>6429</v>
      </c>
    </row>
    <row r="205" spans="1:15">
      <c r="A205" s="31" t="s">
        <v>178</v>
      </c>
      <c r="B205" s="31"/>
      <c r="C205" s="116">
        <f t="shared" si="37"/>
        <v>263.25</v>
      </c>
      <c r="D205" s="116">
        <v>263.25</v>
      </c>
      <c r="E205" s="116">
        <v>263.25</v>
      </c>
      <c r="F205" s="116">
        <v>263.25</v>
      </c>
      <c r="G205" s="116">
        <v>263.25</v>
      </c>
      <c r="H205" s="116">
        <v>263.25</v>
      </c>
      <c r="I205" s="116">
        <v>263.25</v>
      </c>
      <c r="J205" s="116">
        <v>263.25</v>
      </c>
      <c r="K205" s="116">
        <v>263.25</v>
      </c>
      <c r="L205" s="116">
        <v>263.25</v>
      </c>
      <c r="M205" s="116">
        <v>263.25</v>
      </c>
      <c r="N205" s="116">
        <v>263.25</v>
      </c>
      <c r="O205" s="116">
        <v>3159</v>
      </c>
    </row>
    <row r="206" spans="1:15">
      <c r="A206" s="31" t="s">
        <v>179</v>
      </c>
      <c r="B206" s="31"/>
      <c r="C206" s="116">
        <f t="shared" si="37"/>
        <v>403.16666666666669</v>
      </c>
      <c r="D206" s="116">
        <v>403.17</v>
      </c>
      <c r="E206" s="116">
        <v>403.17</v>
      </c>
      <c r="F206" s="116">
        <v>403.17</v>
      </c>
      <c r="G206" s="116">
        <v>403.17</v>
      </c>
      <c r="H206" s="116">
        <v>403.17</v>
      </c>
      <c r="I206" s="116">
        <v>403.17</v>
      </c>
      <c r="J206" s="116">
        <v>403.17</v>
      </c>
      <c r="K206" s="116">
        <v>403.17</v>
      </c>
      <c r="L206" s="116">
        <v>403.17</v>
      </c>
      <c r="M206" s="116">
        <v>403.17</v>
      </c>
      <c r="N206" s="116">
        <v>403.17</v>
      </c>
      <c r="O206" s="116">
        <v>4838</v>
      </c>
    </row>
    <row r="207" spans="1:15" s="51" customFormat="1">
      <c r="A207" s="53" t="s">
        <v>180</v>
      </c>
      <c r="B207" s="53"/>
      <c r="C207" s="112">
        <f>SUM(C202:C206)</f>
        <v>1523.3333333333335</v>
      </c>
      <c r="D207" s="112">
        <f t="shared" ref="D207:O207" si="38">SUM(D202:D206)</f>
        <v>1523.3400000000001</v>
      </c>
      <c r="E207" s="112">
        <f t="shared" si="38"/>
        <v>1523.3400000000001</v>
      </c>
      <c r="F207" s="112">
        <f t="shared" si="38"/>
        <v>1523.3400000000001</v>
      </c>
      <c r="G207" s="112">
        <f t="shared" si="38"/>
        <v>1523.3400000000001</v>
      </c>
      <c r="H207" s="112">
        <f t="shared" si="38"/>
        <v>1523.3400000000001</v>
      </c>
      <c r="I207" s="112">
        <f t="shared" si="38"/>
        <v>1523.3400000000001</v>
      </c>
      <c r="J207" s="112">
        <f t="shared" si="38"/>
        <v>1523.3400000000001</v>
      </c>
      <c r="K207" s="112">
        <f t="shared" si="38"/>
        <v>1523.3400000000001</v>
      </c>
      <c r="L207" s="112">
        <f t="shared" si="38"/>
        <v>1523.3400000000001</v>
      </c>
      <c r="M207" s="112">
        <f t="shared" si="38"/>
        <v>1523.3400000000001</v>
      </c>
      <c r="N207" s="112">
        <f t="shared" si="38"/>
        <v>1523.3400000000001</v>
      </c>
      <c r="O207" s="112">
        <f t="shared" si="38"/>
        <v>18280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68" t="s">
        <v>183</v>
      </c>
      <c r="B210" s="23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1:15">
      <c r="A211" s="268" t="s">
        <v>184</v>
      </c>
      <c r="B211" s="23"/>
      <c r="C211" s="116">
        <v>37.5</v>
      </c>
      <c r="D211" s="116">
        <v>37.5</v>
      </c>
      <c r="E211" s="116">
        <v>37.5</v>
      </c>
      <c r="F211" s="116">
        <v>37.5</v>
      </c>
      <c r="G211" s="116">
        <v>37.5</v>
      </c>
      <c r="H211" s="116">
        <v>37.5</v>
      </c>
      <c r="I211" s="116">
        <v>37.5</v>
      </c>
      <c r="J211" s="116">
        <v>37.5</v>
      </c>
      <c r="K211" s="116">
        <v>37.5</v>
      </c>
      <c r="L211" s="116">
        <v>37.5</v>
      </c>
      <c r="M211" s="116">
        <v>37.5</v>
      </c>
      <c r="N211" s="116">
        <v>37.5</v>
      </c>
      <c r="O211" s="116">
        <f>SUM(C211:N211)</f>
        <v>450</v>
      </c>
    </row>
    <row r="212" spans="1:15" hidden="1">
      <c r="A212" s="32" t="s">
        <v>185</v>
      </c>
      <c r="B212" s="23"/>
      <c r="C212" s="116">
        <f t="shared" ref="C212:C214" si="39">O212/12</f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/>
    </row>
    <row r="213" spans="1:15" hidden="1">
      <c r="A213" s="32" t="s">
        <v>186</v>
      </c>
      <c r="B213" s="23"/>
      <c r="C213" s="116">
        <f t="shared" si="39"/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/>
    </row>
    <row r="214" spans="1:15">
      <c r="A214" s="268" t="s">
        <v>187</v>
      </c>
      <c r="B214" s="23"/>
      <c r="C214" s="116">
        <f t="shared" si="39"/>
        <v>83.333333333333329</v>
      </c>
      <c r="D214" s="116">
        <v>83.33</v>
      </c>
      <c r="E214" s="116">
        <v>83.33</v>
      </c>
      <c r="F214" s="116">
        <v>83.33</v>
      </c>
      <c r="G214" s="116">
        <v>83.33</v>
      </c>
      <c r="H214" s="116">
        <v>83.33</v>
      </c>
      <c r="I214" s="116">
        <v>83.33</v>
      </c>
      <c r="J214" s="116">
        <v>83.33</v>
      </c>
      <c r="K214" s="116">
        <v>83.33</v>
      </c>
      <c r="L214" s="116">
        <v>83.33</v>
      </c>
      <c r="M214" s="116">
        <v>83.33</v>
      </c>
      <c r="N214" s="116">
        <v>83.33</v>
      </c>
      <c r="O214" s="116">
        <v>1000</v>
      </c>
    </row>
    <row r="215" spans="1:15" s="48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31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hidden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31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s="48" customFormat="1">
      <c r="A219" s="53" t="s">
        <v>192</v>
      </c>
      <c r="B219" s="53"/>
      <c r="C219" s="112">
        <f t="shared" ref="C219:N219" si="40">SUM(C215:C217)</f>
        <v>0</v>
      </c>
      <c r="D219" s="112">
        <f t="shared" si="40"/>
        <v>0</v>
      </c>
      <c r="E219" s="112">
        <f t="shared" si="40"/>
        <v>0</v>
      </c>
      <c r="F219" s="112">
        <f t="shared" si="40"/>
        <v>0</v>
      </c>
      <c r="G219" s="112">
        <f t="shared" si="40"/>
        <v>0</v>
      </c>
      <c r="H219" s="112">
        <f t="shared" si="40"/>
        <v>0</v>
      </c>
      <c r="I219" s="112">
        <f t="shared" si="40"/>
        <v>0</v>
      </c>
      <c r="J219" s="112">
        <f t="shared" si="40"/>
        <v>0</v>
      </c>
      <c r="K219" s="112">
        <f t="shared" si="40"/>
        <v>0</v>
      </c>
      <c r="L219" s="112">
        <f t="shared" si="40"/>
        <v>0</v>
      </c>
      <c r="M219" s="112">
        <f t="shared" si="40"/>
        <v>0</v>
      </c>
      <c r="N219" s="112">
        <f t="shared" si="40"/>
        <v>0</v>
      </c>
      <c r="O219" s="112">
        <f>SUM(O216:O218)</f>
        <v>0</v>
      </c>
    </row>
    <row r="220" spans="1:15" s="39" customFormat="1">
      <c r="A220" s="27" t="s">
        <v>193</v>
      </c>
      <c r="B220" s="27"/>
      <c r="C220" s="127">
        <f t="shared" ref="C220:N220" si="41">SUM(C219,C208:C214,C207)</f>
        <v>1644.1666666666667</v>
      </c>
      <c r="D220" s="127">
        <f t="shared" si="41"/>
        <v>1644.17</v>
      </c>
      <c r="E220" s="127">
        <f t="shared" si="41"/>
        <v>1644.17</v>
      </c>
      <c r="F220" s="127">
        <f t="shared" si="41"/>
        <v>1644.17</v>
      </c>
      <c r="G220" s="127">
        <f t="shared" si="41"/>
        <v>1644.17</v>
      </c>
      <c r="H220" s="127">
        <f t="shared" si="41"/>
        <v>1644.17</v>
      </c>
      <c r="I220" s="127">
        <f t="shared" si="41"/>
        <v>1644.17</v>
      </c>
      <c r="J220" s="127">
        <f t="shared" si="41"/>
        <v>1644.17</v>
      </c>
      <c r="K220" s="127">
        <f t="shared" si="41"/>
        <v>1644.17</v>
      </c>
      <c r="L220" s="127">
        <f t="shared" si="41"/>
        <v>1644.17</v>
      </c>
      <c r="M220" s="127">
        <f t="shared" si="41"/>
        <v>1644.17</v>
      </c>
      <c r="N220" s="127">
        <f t="shared" si="41"/>
        <v>1644.17</v>
      </c>
      <c r="O220" s="127">
        <f>SUM(O219,O208:O214,O207)</f>
        <v>19730</v>
      </c>
    </row>
    <row r="221" spans="1:15" s="39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48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1:15">
      <c r="A228" s="61" t="s">
        <v>907</v>
      </c>
      <c r="B228" s="61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1:15">
      <c r="A229" s="61" t="s">
        <v>317</v>
      </c>
      <c r="B229" s="61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>
      <c r="A230" s="61" t="s">
        <v>321</v>
      </c>
      <c r="B230" s="61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>
      <c r="A231" s="61" t="s">
        <v>323</v>
      </c>
      <c r="B231" s="61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1:15">
      <c r="A232" s="61" t="s">
        <v>324</v>
      </c>
      <c r="B232" s="61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1:15">
      <c r="A233" s="61" t="s">
        <v>325</v>
      </c>
      <c r="B233" s="61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1:15">
      <c r="A234" s="61" t="s">
        <v>970</v>
      </c>
      <c r="B234" s="61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6">
        <f>SUM(C234:N234)</f>
        <v>0</v>
      </c>
    </row>
    <row r="235" spans="1:15">
      <c r="A235" s="61" t="s">
        <v>327</v>
      </c>
      <c r="B235" s="61"/>
      <c r="C235" s="116"/>
      <c r="D235" s="116"/>
      <c r="E235" s="116"/>
      <c r="F235" s="116"/>
      <c r="G235" s="116"/>
      <c r="H235" s="117"/>
      <c r="I235" s="117"/>
      <c r="J235" s="117"/>
      <c r="K235" s="116"/>
      <c r="L235" s="116"/>
      <c r="M235" s="116"/>
      <c r="N235" s="116"/>
      <c r="O235" s="116"/>
    </row>
    <row r="236" spans="1:15">
      <c r="A236" s="61" t="s">
        <v>971</v>
      </c>
      <c r="B236" s="61"/>
      <c r="C236" s="116">
        <v>1154</v>
      </c>
      <c r="D236" s="116">
        <v>1154</v>
      </c>
      <c r="E236" s="116">
        <v>1154</v>
      </c>
      <c r="F236" s="116">
        <v>1154</v>
      </c>
      <c r="G236" s="116">
        <v>1154</v>
      </c>
      <c r="H236" s="116">
        <v>1154</v>
      </c>
      <c r="I236" s="116">
        <v>1731</v>
      </c>
      <c r="J236" s="116">
        <v>1154</v>
      </c>
      <c r="K236" s="116">
        <v>1154</v>
      </c>
      <c r="L236" s="116">
        <v>1154</v>
      </c>
      <c r="M236" s="116">
        <v>1154</v>
      </c>
      <c r="N236" s="116">
        <v>1731</v>
      </c>
      <c r="O236" s="116">
        <f>SUM(C236:N236)</f>
        <v>15002</v>
      </c>
    </row>
    <row r="237" spans="1:15">
      <c r="A237" s="61" t="s">
        <v>330</v>
      </c>
      <c r="B237" s="61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>
        <f>SUM(C237:N237)</f>
        <v>0</v>
      </c>
    </row>
    <row r="238" spans="1:15">
      <c r="A238" s="61" t="s">
        <v>972</v>
      </c>
      <c r="B238" s="61"/>
      <c r="C238" s="116">
        <v>3538</v>
      </c>
      <c r="D238" s="116">
        <v>3538</v>
      </c>
      <c r="E238" s="116">
        <v>3538</v>
      </c>
      <c r="F238" s="116">
        <v>3538</v>
      </c>
      <c r="G238" s="116">
        <v>3538</v>
      </c>
      <c r="H238" s="116">
        <v>3538</v>
      </c>
      <c r="I238" s="117">
        <v>5310</v>
      </c>
      <c r="J238" s="116">
        <v>3538</v>
      </c>
      <c r="K238" s="116">
        <v>3538</v>
      </c>
      <c r="L238" s="116">
        <v>3538</v>
      </c>
      <c r="M238" s="116">
        <v>3538</v>
      </c>
      <c r="N238" s="116">
        <v>5310</v>
      </c>
      <c r="O238" s="116">
        <f>SUM(C238:N238)</f>
        <v>46000</v>
      </c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</row>
    <row r="240" spans="1:15" s="51" customFormat="1">
      <c r="A240" s="53" t="s">
        <v>216</v>
      </c>
      <c r="B240" s="53"/>
      <c r="C240" s="112">
        <f>SUM(C224:C239)</f>
        <v>4692</v>
      </c>
      <c r="D240" s="112">
        <f t="shared" ref="D240:N240" si="42">SUM(D224:D239)</f>
        <v>4692</v>
      </c>
      <c r="E240" s="112">
        <f t="shared" si="42"/>
        <v>4692</v>
      </c>
      <c r="F240" s="112">
        <f t="shared" si="42"/>
        <v>4692</v>
      </c>
      <c r="G240" s="112">
        <f t="shared" si="42"/>
        <v>4692</v>
      </c>
      <c r="H240" s="112">
        <f t="shared" si="42"/>
        <v>4692</v>
      </c>
      <c r="I240" s="112">
        <f t="shared" si="42"/>
        <v>7041</v>
      </c>
      <c r="J240" s="112">
        <f t="shared" si="42"/>
        <v>4692</v>
      </c>
      <c r="K240" s="112">
        <f t="shared" si="42"/>
        <v>4692</v>
      </c>
      <c r="L240" s="112">
        <f t="shared" si="42"/>
        <v>4692</v>
      </c>
      <c r="M240" s="112">
        <f t="shared" si="42"/>
        <v>4692</v>
      </c>
      <c r="N240" s="112">
        <f t="shared" si="42"/>
        <v>7041</v>
      </c>
      <c r="O240" s="112">
        <f>SUM(O224:O239)</f>
        <v>61002</v>
      </c>
    </row>
    <row r="241" spans="1:15">
      <c r="A241" s="23" t="s">
        <v>217</v>
      </c>
      <c r="B241" s="23"/>
      <c r="C241" s="116">
        <v>3204</v>
      </c>
      <c r="D241" s="116">
        <v>3204</v>
      </c>
      <c r="E241" s="116">
        <v>3204</v>
      </c>
      <c r="F241" s="116">
        <v>3204</v>
      </c>
      <c r="G241" s="116">
        <v>3204</v>
      </c>
      <c r="H241" s="116">
        <v>4806</v>
      </c>
      <c r="I241" s="116">
        <v>3204</v>
      </c>
      <c r="J241" s="116">
        <v>3204</v>
      </c>
      <c r="K241" s="116">
        <v>3204</v>
      </c>
      <c r="L241" s="116">
        <v>3204</v>
      </c>
      <c r="M241" s="116">
        <v>3204</v>
      </c>
      <c r="N241" s="116">
        <v>4806</v>
      </c>
      <c r="O241" s="116">
        <f>SUM(C241:N241)</f>
        <v>41652</v>
      </c>
    </row>
    <row r="242" spans="1:15">
      <c r="A242" s="268" t="s">
        <v>218</v>
      </c>
      <c r="B242" s="194"/>
      <c r="C242" s="175">
        <v>333.33</v>
      </c>
      <c r="D242" s="175">
        <v>333.33</v>
      </c>
      <c r="E242" s="175">
        <v>333.33</v>
      </c>
      <c r="F242" s="175">
        <v>333.33</v>
      </c>
      <c r="G242" s="175">
        <v>333.33</v>
      </c>
      <c r="H242" s="175">
        <v>333.33</v>
      </c>
      <c r="I242" s="175">
        <v>333.33</v>
      </c>
      <c r="J242" s="175">
        <v>333.33</v>
      </c>
      <c r="K242" s="175">
        <v>333.33</v>
      </c>
      <c r="L242" s="175">
        <v>333.33</v>
      </c>
      <c r="M242" s="175">
        <v>333.33</v>
      </c>
      <c r="N242" s="175">
        <v>333.33</v>
      </c>
      <c r="O242" s="175">
        <f t="shared" ref="O242:O243" si="43">SUM(C242:N242)</f>
        <v>3999.9599999999996</v>
      </c>
    </row>
    <row r="243" spans="1:15">
      <c r="A243" s="268" t="s">
        <v>219</v>
      </c>
      <c r="B243" s="194" t="s">
        <v>973</v>
      </c>
      <c r="C243" s="175">
        <v>470</v>
      </c>
      <c r="D243" s="175">
        <v>470</v>
      </c>
      <c r="E243" s="175">
        <v>470</v>
      </c>
      <c r="F243" s="175">
        <v>470</v>
      </c>
      <c r="G243" s="175">
        <v>470</v>
      </c>
      <c r="H243" s="175">
        <v>470</v>
      </c>
      <c r="I243" s="175">
        <v>470</v>
      </c>
      <c r="J243" s="175">
        <v>470</v>
      </c>
      <c r="K243" s="175">
        <v>470</v>
      </c>
      <c r="L243" s="175">
        <v>470</v>
      </c>
      <c r="M243" s="175">
        <v>470</v>
      </c>
      <c r="N243" s="175">
        <v>470</v>
      </c>
      <c r="O243" s="175">
        <f t="shared" si="43"/>
        <v>5640</v>
      </c>
    </row>
    <row r="244" spans="1:15">
      <c r="A244" s="23" t="s">
        <v>931</v>
      </c>
      <c r="B244" s="194" t="s">
        <v>973</v>
      </c>
      <c r="C244" s="175">
        <v>83.33</v>
      </c>
      <c r="D244" s="175">
        <v>83.33</v>
      </c>
      <c r="E244" s="175">
        <v>83.33</v>
      </c>
      <c r="F244" s="175">
        <v>83.33</v>
      </c>
      <c r="G244" s="175">
        <v>83.33</v>
      </c>
      <c r="H244" s="175">
        <v>83.33</v>
      </c>
      <c r="I244" s="175">
        <v>83.33</v>
      </c>
      <c r="J244" s="175">
        <v>83.33</v>
      </c>
      <c r="K244" s="175">
        <v>83.33</v>
      </c>
      <c r="L244" s="175">
        <v>83.33</v>
      </c>
      <c r="M244" s="175">
        <v>83.33</v>
      </c>
      <c r="N244" s="175">
        <v>83.33</v>
      </c>
      <c r="O244" s="175">
        <f>SUM(C244:N244)</f>
        <v>999.96000000000015</v>
      </c>
    </row>
    <row r="245" spans="1:15" s="39" customFormat="1">
      <c r="A245" s="27" t="s">
        <v>222</v>
      </c>
      <c r="B245" s="27"/>
      <c r="C245" s="127">
        <f>SUM(C240:C244)</f>
        <v>8782.66</v>
      </c>
      <c r="D245" s="127">
        <f t="shared" ref="D245:N245" si="44">SUM(D240:D244)</f>
        <v>8782.66</v>
      </c>
      <c r="E245" s="127">
        <f t="shared" si="44"/>
        <v>8782.66</v>
      </c>
      <c r="F245" s="127">
        <f t="shared" si="44"/>
        <v>8782.66</v>
      </c>
      <c r="G245" s="127">
        <f t="shared" si="44"/>
        <v>8782.66</v>
      </c>
      <c r="H245" s="127">
        <f t="shared" si="44"/>
        <v>10384.66</v>
      </c>
      <c r="I245" s="127">
        <f t="shared" si="44"/>
        <v>11131.66</v>
      </c>
      <c r="J245" s="127">
        <f t="shared" si="44"/>
        <v>8782.66</v>
      </c>
      <c r="K245" s="127">
        <f t="shared" si="44"/>
        <v>8782.66</v>
      </c>
      <c r="L245" s="127">
        <f t="shared" si="44"/>
        <v>8782.66</v>
      </c>
      <c r="M245" s="127">
        <f t="shared" si="44"/>
        <v>8782.66</v>
      </c>
      <c r="N245" s="127">
        <f t="shared" si="44"/>
        <v>12733.66</v>
      </c>
      <c r="O245" s="127">
        <f>SUM(O240:O244)</f>
        <v>113293.92000000001</v>
      </c>
    </row>
    <row r="246" spans="1:15" s="39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5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5">
      <c r="A248" s="40" t="s">
        <v>224</v>
      </c>
      <c r="B248" s="7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</row>
    <row r="249" spans="1:15" hidden="1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5" s="39" customFormat="1">
      <c r="A250" s="27" t="s">
        <v>226</v>
      </c>
      <c r="B250" s="27"/>
      <c r="C250" s="127">
        <f>SUM(C248:C249)</f>
        <v>0</v>
      </c>
      <c r="D250" s="127">
        <f t="shared" ref="D250:O250" si="45">SUM(D248:D249)</f>
        <v>0</v>
      </c>
      <c r="E250" s="127">
        <f t="shared" si="45"/>
        <v>0</v>
      </c>
      <c r="F250" s="127">
        <f t="shared" si="45"/>
        <v>0</v>
      </c>
      <c r="G250" s="127">
        <f t="shared" si="45"/>
        <v>0</v>
      </c>
      <c r="H250" s="127">
        <f t="shared" si="45"/>
        <v>0</v>
      </c>
      <c r="I250" s="127">
        <f t="shared" si="45"/>
        <v>0</v>
      </c>
      <c r="J250" s="127">
        <f t="shared" si="45"/>
        <v>0</v>
      </c>
      <c r="K250" s="127">
        <f t="shared" si="45"/>
        <v>0</v>
      </c>
      <c r="L250" s="127">
        <f t="shared" si="45"/>
        <v>0</v>
      </c>
      <c r="M250" s="127">
        <f t="shared" si="45"/>
        <v>0</v>
      </c>
      <c r="N250" s="127">
        <f t="shared" si="45"/>
        <v>0</v>
      </c>
      <c r="O250" s="127">
        <f t="shared" si="45"/>
        <v>0</v>
      </c>
    </row>
    <row r="251" spans="1:15" s="39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5">
      <c r="A253" s="23" t="s">
        <v>228</v>
      </c>
      <c r="B253" s="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1:15" ht="15" hidden="1" customHeight="1">
      <c r="A254" s="23" t="s">
        <v>229</v>
      </c>
      <c r="B254" s="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>
      <c r="A255" s="23" t="s">
        <v>230</v>
      </c>
      <c r="B255" s="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>
      <c r="A256" s="268" t="s">
        <v>231</v>
      </c>
      <c r="B256" s="23"/>
      <c r="C256" s="116">
        <v>142</v>
      </c>
      <c r="D256" s="116">
        <v>142</v>
      </c>
      <c r="E256" s="116">
        <v>142</v>
      </c>
      <c r="F256" s="116">
        <v>142</v>
      </c>
      <c r="G256" s="116">
        <v>142</v>
      </c>
      <c r="H256" s="116">
        <v>142</v>
      </c>
      <c r="I256" s="116">
        <v>142</v>
      </c>
      <c r="J256" s="116">
        <v>142</v>
      </c>
      <c r="K256" s="116">
        <v>142</v>
      </c>
      <c r="L256" s="116">
        <v>142</v>
      </c>
      <c r="M256" s="116">
        <v>142</v>
      </c>
      <c r="N256" s="116">
        <v>142</v>
      </c>
      <c r="O256" s="116">
        <f>SUM(C256:N256)</f>
        <v>1704</v>
      </c>
    </row>
    <row r="257" spans="1:15" s="39" customFormat="1">
      <c r="A257" s="27" t="s">
        <v>236</v>
      </c>
      <c r="B257" s="27"/>
      <c r="C257" s="127">
        <f>SUM(C253:C256)</f>
        <v>142</v>
      </c>
      <c r="D257" s="127">
        <f t="shared" ref="D257:O257" si="46">SUM(D253:D256)</f>
        <v>142</v>
      </c>
      <c r="E257" s="127">
        <f t="shared" si="46"/>
        <v>142</v>
      </c>
      <c r="F257" s="127">
        <f t="shared" si="46"/>
        <v>142</v>
      </c>
      <c r="G257" s="127">
        <f t="shared" si="46"/>
        <v>142</v>
      </c>
      <c r="H257" s="127">
        <f t="shared" si="46"/>
        <v>142</v>
      </c>
      <c r="I257" s="127">
        <f t="shared" si="46"/>
        <v>142</v>
      </c>
      <c r="J257" s="127">
        <f t="shared" si="46"/>
        <v>142</v>
      </c>
      <c r="K257" s="127">
        <f t="shared" si="46"/>
        <v>142</v>
      </c>
      <c r="L257" s="127">
        <f t="shared" si="46"/>
        <v>142</v>
      </c>
      <c r="M257" s="127">
        <f t="shared" si="46"/>
        <v>142</v>
      </c>
      <c r="N257" s="127">
        <f t="shared" si="46"/>
        <v>142</v>
      </c>
      <c r="O257" s="127">
        <f t="shared" si="46"/>
        <v>1704</v>
      </c>
    </row>
    <row r="258" spans="1:15" hidden="1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hidden="1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hidden="1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39" customFormat="1" ht="18.75">
      <c r="A261" s="55" t="s">
        <v>237</v>
      </c>
      <c r="B261" s="55"/>
      <c r="C261" s="149">
        <f t="shared" ref="C261:O261" si="47">SUM(C258:C260,C257,C250,C245,C220,C198,C190,C167,C119,C111)</f>
        <v>19773.329999999998</v>
      </c>
      <c r="D261" s="149">
        <f t="shared" si="47"/>
        <v>19773.333333333336</v>
      </c>
      <c r="E261" s="149">
        <f t="shared" si="47"/>
        <v>19773.333333333336</v>
      </c>
      <c r="F261" s="149">
        <f t="shared" si="47"/>
        <v>19773.333333333336</v>
      </c>
      <c r="G261" s="149">
        <f t="shared" si="47"/>
        <v>19773.333333333336</v>
      </c>
      <c r="H261" s="149">
        <f t="shared" si="47"/>
        <v>22275.333333333336</v>
      </c>
      <c r="I261" s="149">
        <f t="shared" si="47"/>
        <v>23022.333333333336</v>
      </c>
      <c r="J261" s="149">
        <f t="shared" si="47"/>
        <v>20674.333333333336</v>
      </c>
      <c r="K261" s="149">
        <f t="shared" si="47"/>
        <v>19775.333333333336</v>
      </c>
      <c r="L261" s="149">
        <f t="shared" si="47"/>
        <v>19776.333333333336</v>
      </c>
      <c r="M261" s="149">
        <f t="shared" si="47"/>
        <v>19777.333333333336</v>
      </c>
      <c r="N261" s="149">
        <f t="shared" si="47"/>
        <v>23729.333333333336</v>
      </c>
      <c r="O261" s="149">
        <f t="shared" si="47"/>
        <v>247881.92333333334</v>
      </c>
    </row>
    <row r="262" spans="1:15"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</row>
    <row r="263" spans="1:15"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96"/>
      <c r="N263" s="213"/>
      <c r="O263" s="144"/>
    </row>
    <row r="264" spans="1:15"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70"/>
      <c r="O264" s="144"/>
    </row>
    <row r="265" spans="1:15"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78"/>
      <c r="N265" s="212"/>
      <c r="O265" s="178"/>
    </row>
    <row r="266" spans="1:15">
      <c r="O266" s="178"/>
    </row>
    <row r="267" spans="1:15">
      <c r="N267" s="169"/>
      <c r="O267" s="178"/>
    </row>
    <row r="268" spans="1:15">
      <c r="N268" s="169"/>
      <c r="O268" s="144"/>
    </row>
    <row r="269" spans="1:15"/>
    <row r="270" spans="1:15"/>
    <row r="271" spans="1:15"/>
  </sheetData>
  <mergeCells count="14">
    <mergeCell ref="G188:G189"/>
    <mergeCell ref="B188:B189"/>
    <mergeCell ref="C188:C189"/>
    <mergeCell ref="D188:D189"/>
    <mergeCell ref="E188:E189"/>
    <mergeCell ref="F188:F189"/>
    <mergeCell ref="N188:N189"/>
    <mergeCell ref="O188:O189"/>
    <mergeCell ref="H188:H189"/>
    <mergeCell ref="I188:I189"/>
    <mergeCell ref="J188:J189"/>
    <mergeCell ref="K188:K189"/>
    <mergeCell ref="L188:L189"/>
    <mergeCell ref="M188:M189"/>
  </mergeCells>
  <pageMargins left="0.7" right="0.7" top="0.75" bottom="0.75" header="0.3" footer="0.3"/>
  <pageSetup paperSize="5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4"/>
  <sheetViews>
    <sheetView zoomScale="73" zoomScaleNormal="75" zoomScalePageLayoutView="150" workbookViewId="0">
      <pane xSplit="1" topLeftCell="J1" activePane="topRight" state="frozen"/>
      <selection pane="topRight" activeCell="A48" sqref="A48:XFD48"/>
    </sheetView>
  </sheetViews>
  <sheetFormatPr defaultColWidth="0" defaultRowHeight="15" zeroHeight="1"/>
  <cols>
    <col min="1" max="1" width="58.42578125" style="14" bestFit="1" customWidth="1"/>
    <col min="2" max="2" width="12.140625" style="14" customWidth="1"/>
    <col min="3" max="7" width="11.42578125" style="14" customWidth="1"/>
    <col min="8" max="8" width="12.42578125" style="14" customWidth="1"/>
    <col min="9" max="10" width="11.42578125" style="14" customWidth="1"/>
    <col min="11" max="11" width="14.85546875" style="14" customWidth="1"/>
    <col min="12" max="12" width="11.42578125" style="14" customWidth="1"/>
    <col min="13" max="13" width="16.42578125" style="14" customWidth="1"/>
    <col min="14" max="14" width="37.85546875" style="14" customWidth="1"/>
    <col min="15" max="22" width="0" style="14" hidden="1" customWidth="1"/>
    <col min="23" max="27" width="11.42578125" style="14" customWidth="1"/>
    <col min="28" max="36" width="0" style="14" hidden="1" customWidth="1"/>
    <col min="37" max="16383" width="8.85546875" style="14" customWidth="1"/>
    <col min="16384" max="16384" width="9.140625" style="14" customWidth="1"/>
  </cols>
  <sheetData>
    <row r="1" spans="1:14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1" t="s">
        <v>239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8" customFormat="1">
      <c r="A4" s="15"/>
      <c r="B4" s="199">
        <v>43485</v>
      </c>
      <c r="C4" s="199">
        <v>43516</v>
      </c>
      <c r="D4" s="199">
        <v>43544</v>
      </c>
      <c r="E4" s="199">
        <v>43575</v>
      </c>
      <c r="F4" s="199">
        <v>43605</v>
      </c>
      <c r="G4" s="199">
        <v>43636</v>
      </c>
      <c r="H4" s="199">
        <v>43666</v>
      </c>
      <c r="I4" s="199">
        <v>43697</v>
      </c>
      <c r="J4" s="199">
        <v>43728</v>
      </c>
      <c r="K4" s="199">
        <v>43758</v>
      </c>
      <c r="L4" s="199">
        <v>43789</v>
      </c>
      <c r="M4" s="200">
        <v>43819</v>
      </c>
      <c r="N4" s="17" t="s">
        <v>3</v>
      </c>
    </row>
    <row r="5" spans="1:14" s="58" customFormat="1" ht="18.75">
      <c r="A5" s="56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>
      <c r="A6" s="356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idden="1">
      <c r="A7" s="2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6"/>
    </row>
    <row r="8" spans="1:14" hidden="1">
      <c r="A8" s="22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6"/>
    </row>
    <row r="9" spans="1:14" hidden="1">
      <c r="A9" s="22" t="s">
        <v>8</v>
      </c>
      <c r="B9" s="10"/>
      <c r="C9" s="10"/>
      <c r="D9" s="10"/>
      <c r="E9" s="10"/>
      <c r="F9" s="10"/>
      <c r="G9" s="10"/>
      <c r="H9" s="116">
        <f>'2021-JJ Class'!I9</f>
        <v>0</v>
      </c>
      <c r="I9" s="116">
        <f>'2021-JJ Class'!J9</f>
        <v>0</v>
      </c>
      <c r="J9" s="116">
        <f>'2021-JJ Class'!K9</f>
        <v>0</v>
      </c>
      <c r="K9" s="116">
        <f>'2021-JJ Class'!L9</f>
        <v>0</v>
      </c>
      <c r="L9" s="116">
        <f>'2021-JJ Class'!M9</f>
        <v>0</v>
      </c>
      <c r="M9" s="116">
        <f>'2021-JJ Class'!N9</f>
        <v>0</v>
      </c>
      <c r="N9" s="116">
        <f>SUM(H9:M9)</f>
        <v>0</v>
      </c>
    </row>
    <row r="10" spans="1:14" hidden="1">
      <c r="A10" s="23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16"/>
    </row>
    <row r="11" spans="1:14" hidden="1">
      <c r="A11" s="23" t="s">
        <v>10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6"/>
    </row>
    <row r="12" spans="1:14" hidden="1">
      <c r="A12" s="214" t="s">
        <v>11</v>
      </c>
      <c r="B12" s="100">
        <v>24000</v>
      </c>
      <c r="C12" s="100">
        <v>24000</v>
      </c>
      <c r="D12" s="100">
        <v>24000</v>
      </c>
      <c r="E12" s="100">
        <v>24000</v>
      </c>
      <c r="F12" s="100">
        <v>24000</v>
      </c>
      <c r="G12" s="100">
        <v>24000</v>
      </c>
      <c r="H12" s="100">
        <v>24000</v>
      </c>
      <c r="I12" s="100">
        <v>24000</v>
      </c>
      <c r="J12" s="100">
        <v>24000</v>
      </c>
      <c r="K12" s="100">
        <v>24000</v>
      </c>
      <c r="L12" s="100">
        <v>24000</v>
      </c>
      <c r="M12" s="100">
        <v>24000</v>
      </c>
      <c r="N12" s="117">
        <v>190457.2</v>
      </c>
    </row>
    <row r="13" spans="1:14" s="26" customFormat="1" hidden="1">
      <c r="A13" s="21" t="s">
        <v>12</v>
      </c>
      <c r="B13" s="101">
        <v>160000</v>
      </c>
      <c r="C13" s="174">
        <f>'2021-JJ Class'!D12+'AfterSchool Class'!D12+'Summer Class'!D12+'BRANCHES class-With NSH exp'!D12+'Sch Part Class-WIth NSH expansi'!D12+'Fund. Class'!D12+'GO Class'!D12</f>
        <v>0</v>
      </c>
      <c r="D13" s="174">
        <f>'2021-JJ Class'!E12+'AfterSchool Class'!E12+'Summer Class'!E12+'BRANCHES class-With NSH exp'!E12+'Sch Part Class-WIth NSH expansi'!E12+'Fund. Class'!E12+'GO Class'!E12</f>
        <v>0</v>
      </c>
      <c r="E13" s="174">
        <f>'2021-JJ Class'!F12+'AfterSchool Class'!F12+'Summer Class'!F12+'BRANCHES class-With NSH exp'!F12+'Sch Part Class-WIth NSH expansi'!F12+'Fund. Class'!F12+'GO Class'!F12</f>
        <v>0</v>
      </c>
      <c r="F13" s="174">
        <f>'2021-JJ Class'!G12+'AfterSchool Class'!G12+'Summer Class'!G12+'BRANCHES class-With NSH exp'!G12+'Sch Part Class-WIth NSH expansi'!G12+'Fund. Class'!G12+'GO Class'!G12</f>
        <v>0</v>
      </c>
      <c r="G13" s="174">
        <f>'2021-JJ Class'!H12+'AfterSchool Class'!H12+'Summer Class'!H12+'BRANCHES class-With NSH exp'!H12+'Sch Part Class-WIth NSH expansi'!H12+'Fund. Class'!H12+'GO Class'!H12</f>
        <v>0</v>
      </c>
      <c r="H13" s="174">
        <f>'2021-JJ Class'!I12+'AfterSchool Class'!I12+'Summer Class'!I12+'BRANCHES class-With NSH exp'!I12+'Sch Part Class-WIth NSH expansi'!I12+'Fund. Class'!I12+'GO Class'!I12</f>
        <v>0</v>
      </c>
      <c r="I13" s="174">
        <f>'2021-JJ Class'!J12+'AfterSchool Class'!J12+'Summer Class'!J12+'BRANCHES class-With NSH exp'!J12+'Sch Part Class-WIth NSH expansi'!J12+'Fund. Class'!J12+'GO Class'!J12</f>
        <v>0</v>
      </c>
      <c r="J13" s="174">
        <f>'2021-JJ Class'!K12+'AfterSchool Class'!K12+'Summer Class'!K12+'BRANCHES class-With NSH exp'!K12+'Sch Part Class-WIth NSH expansi'!K12+'Fund. Class'!K12+'GO Class'!K12</f>
        <v>0</v>
      </c>
      <c r="K13" s="174">
        <f>'2021-JJ Class'!L12+'AfterSchool Class'!L12+'Summer Class'!L12+'BRANCHES class-With NSH exp'!L12+'Sch Part Class-WIth NSH expansi'!L12+'Fund. Class'!L12+'GO Class'!L12</f>
        <v>0</v>
      </c>
      <c r="L13" s="174">
        <f>'2021-JJ Class'!M12+'AfterSchool Class'!M12+'Summer Class'!M12+'BRANCHES class-With NSH exp'!M12+'Sch Part Class-WIth NSH expansi'!M12+'Fund. Class'!M12+'GO Class'!M12</f>
        <v>0</v>
      </c>
      <c r="M13" s="174">
        <f>'2021-JJ Class'!N12+'AfterSchool Class'!N12+'Summer Class'!N12+'BRANCHES class-With NSH exp'!N12+'Sch Part Class-WIth NSH expansi'!N12+'Fund. Class'!N12+'GO Class'!N12</f>
        <v>0</v>
      </c>
      <c r="N13" s="175">
        <f>SUM(B13:M13)</f>
        <v>160000</v>
      </c>
    </row>
    <row r="14" spans="1:14" s="39" customFormat="1">
      <c r="A14" s="27" t="s">
        <v>13</v>
      </c>
      <c r="B14" s="102">
        <f>SUM(B12:B13)</f>
        <v>184000</v>
      </c>
      <c r="C14" s="102">
        <f t="shared" ref="C14:M14" si="0">SUM(C7:C13)</f>
        <v>24000</v>
      </c>
      <c r="D14" s="102">
        <f t="shared" si="0"/>
        <v>24000</v>
      </c>
      <c r="E14" s="102">
        <f t="shared" si="0"/>
        <v>24000</v>
      </c>
      <c r="F14" s="102">
        <f t="shared" si="0"/>
        <v>24000</v>
      </c>
      <c r="G14" s="102">
        <f t="shared" si="0"/>
        <v>24000</v>
      </c>
      <c r="H14" s="102">
        <f t="shared" si="0"/>
        <v>24000</v>
      </c>
      <c r="I14" s="102">
        <f t="shared" si="0"/>
        <v>24000</v>
      </c>
      <c r="J14" s="102">
        <f t="shared" si="0"/>
        <v>24000</v>
      </c>
      <c r="K14" s="102">
        <f t="shared" si="0"/>
        <v>24000</v>
      </c>
      <c r="L14" s="102">
        <f t="shared" si="0"/>
        <v>24000</v>
      </c>
      <c r="M14" s="102">
        <f t="shared" si="0"/>
        <v>24000</v>
      </c>
      <c r="N14" s="102">
        <f>SUM(N7:N13)</f>
        <v>350457.2</v>
      </c>
    </row>
    <row r="15" spans="1:14" ht="8.1" customHeight="1">
      <c r="A15" s="1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>
      <c r="A16" s="356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>
      <c r="A17" s="265" t="s">
        <v>240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10000</v>
      </c>
      <c r="L17" s="100">
        <v>0</v>
      </c>
      <c r="M17" s="100">
        <v>0</v>
      </c>
      <c r="N17" s="100">
        <f t="shared" ref="N17:N21" si="1">SUM(B17:M17)</f>
        <v>10000</v>
      </c>
    </row>
    <row r="18" spans="1:14">
      <c r="A18" s="267" t="s">
        <v>16</v>
      </c>
      <c r="B18" s="100">
        <f>'Fund. Class'!C17</f>
        <v>1000</v>
      </c>
      <c r="C18" s="100">
        <f>'Fund. Class'!D17</f>
        <v>1000</v>
      </c>
      <c r="D18" s="100">
        <f>'Fund. Class'!E17</f>
        <v>1000</v>
      </c>
      <c r="E18" s="100">
        <f>'Fund. Class'!F17</f>
        <v>1000</v>
      </c>
      <c r="F18" s="100">
        <f>'Fund. Class'!G17</f>
        <v>1000</v>
      </c>
      <c r="G18" s="100">
        <f>'Fund. Class'!H17</f>
        <v>1000</v>
      </c>
      <c r="H18" s="100">
        <f>'Fund. Class'!I17</f>
        <v>1000</v>
      </c>
      <c r="I18" s="100">
        <f>'Fund. Class'!J17</f>
        <v>1000</v>
      </c>
      <c r="J18" s="100">
        <f>'Fund. Class'!K17</f>
        <v>1000</v>
      </c>
      <c r="K18" s="100">
        <f>'Fund. Class'!L17</f>
        <v>1000</v>
      </c>
      <c r="L18" s="100">
        <f>'Fund. Class'!M17</f>
        <v>1000</v>
      </c>
      <c r="M18" s="100">
        <f>'Fund. Class'!N17</f>
        <v>1000</v>
      </c>
      <c r="N18" s="100">
        <f t="shared" si="1"/>
        <v>12000</v>
      </c>
    </row>
    <row r="19" spans="1:14">
      <c r="A19" s="265" t="s">
        <v>17</v>
      </c>
      <c r="B19" s="100">
        <f>'Fund. Class'!C18</f>
        <v>0</v>
      </c>
      <c r="C19" s="100">
        <f>'Fund. Class'!D18</f>
        <v>0</v>
      </c>
      <c r="D19" s="100">
        <f>'Fund. Class'!E18</f>
        <v>0</v>
      </c>
      <c r="E19" s="100">
        <f>'Fund. Class'!F18</f>
        <v>0</v>
      </c>
      <c r="F19" s="100">
        <f>'Fund. Class'!G18</f>
        <v>0</v>
      </c>
      <c r="G19" s="100">
        <f>'Fund. Class'!H18</f>
        <v>0</v>
      </c>
      <c r="H19" s="100">
        <f>'Fund. Class'!I18</f>
        <v>0</v>
      </c>
      <c r="I19" s="100">
        <f>'Fund. Class'!J18</f>
        <v>0</v>
      </c>
      <c r="J19" s="100">
        <f>'Fund. Class'!K18</f>
        <v>0</v>
      </c>
      <c r="K19" s="100">
        <f>'Fund. Class'!L18</f>
        <v>0</v>
      </c>
      <c r="L19" s="100">
        <f>'Fund. Class'!M18</f>
        <v>0</v>
      </c>
      <c r="M19" s="100">
        <v>52000</v>
      </c>
      <c r="N19" s="100">
        <f t="shared" si="1"/>
        <v>52000</v>
      </c>
    </row>
    <row r="20" spans="1:14">
      <c r="A20" s="265" t="s">
        <v>241</v>
      </c>
      <c r="B20" s="100">
        <v>2500</v>
      </c>
      <c r="C20" s="100">
        <v>2500</v>
      </c>
      <c r="D20" s="100">
        <v>2500</v>
      </c>
      <c r="E20" s="100">
        <v>2500</v>
      </c>
      <c r="F20" s="100">
        <v>2500</v>
      </c>
      <c r="G20" s="100">
        <v>2500</v>
      </c>
      <c r="H20" s="100">
        <v>2500</v>
      </c>
      <c r="I20" s="100">
        <v>2500</v>
      </c>
      <c r="J20" s="100">
        <v>2500</v>
      </c>
      <c r="K20" s="100">
        <v>2500</v>
      </c>
      <c r="L20" s="100">
        <v>2500</v>
      </c>
      <c r="M20" s="100">
        <v>2500</v>
      </c>
      <c r="N20" s="100">
        <f t="shared" si="1"/>
        <v>30000</v>
      </c>
    </row>
    <row r="21" spans="1:14">
      <c r="A21" s="265" t="s">
        <v>19</v>
      </c>
      <c r="B21" s="100">
        <v>3000</v>
      </c>
      <c r="C21" s="100">
        <v>3000</v>
      </c>
      <c r="D21" s="100">
        <v>3000</v>
      </c>
      <c r="E21" s="100">
        <v>3000</v>
      </c>
      <c r="F21" s="100">
        <v>3000</v>
      </c>
      <c r="G21" s="100">
        <v>3000</v>
      </c>
      <c r="H21" s="100">
        <v>3000</v>
      </c>
      <c r="I21" s="100">
        <v>3000</v>
      </c>
      <c r="J21" s="100">
        <v>3000</v>
      </c>
      <c r="K21" s="100">
        <v>3000</v>
      </c>
      <c r="L21" s="100">
        <v>3000</v>
      </c>
      <c r="M21" s="100">
        <v>3000</v>
      </c>
      <c r="N21" s="100">
        <f t="shared" si="1"/>
        <v>36000</v>
      </c>
    </row>
    <row r="22" spans="1:14">
      <c r="A22" s="355" t="s">
        <v>20</v>
      </c>
      <c r="B22" s="100">
        <f>'2021-JJ Class'!C98+'AfterSchool Class'!C98+'Summer Class'!C98+'BRANCHES class-With NSH exp'!C98+'Sch Part Class-WIth NSH expansi'!C98+'Fund. Class'!C98+'GO Class'!C98</f>
        <v>0</v>
      </c>
      <c r="C22" s="100">
        <f>'2021-JJ Class'!D98+'AfterSchool Class'!D98+'Summer Class'!D98+'BRANCHES class-With NSH exp'!D98+'Sch Part Class-WIth NSH expansi'!D98+'Fund. Class'!D98+'GO Class'!D98</f>
        <v>0</v>
      </c>
      <c r="D22" s="100">
        <f>'2021-JJ Class'!E98+'AfterSchool Class'!E98+'Summer Class'!E98+'BRANCHES class-With NSH exp'!E98+'Sch Part Class-WIth NSH expansi'!E98+'Fund. Class'!E98+'GO Class'!E98</f>
        <v>0</v>
      </c>
      <c r="E22" s="100">
        <v>0</v>
      </c>
      <c r="F22" s="100">
        <f>'2021-JJ Class'!G98+'AfterSchool Class'!G98+'Summer Class'!G98+'BRANCHES class-With NSH exp'!G98+'Sch Part Class-WIth NSH expansi'!G98+'Fund. Class'!G98+'GO Class'!G98</f>
        <v>0</v>
      </c>
      <c r="G22" s="100">
        <f>'2021-JJ Class'!H98+'AfterSchool Class'!H98+'Summer Class'!H98+'BRANCHES class-With NSH exp'!H98+'Sch Part Class-WIth NSH expansi'!H98+'Fund. Class'!H98+'GO Class'!H98</f>
        <v>0</v>
      </c>
      <c r="H22" s="100">
        <f>'2021-JJ Class'!I98+'AfterSchool Class'!I98+'Summer Class'!I98+'BRANCHES class-With NSH exp'!I98+'Sch Part Class-WIth NSH expansi'!I98+'Fund. Class'!I98+'GO Class'!I98</f>
        <v>0</v>
      </c>
      <c r="I22" s="100">
        <f>'2021-JJ Class'!J98+'AfterSchool Class'!J98+'Summer Class'!J98+'BRANCHES class-With NSH exp'!J98+'Sch Part Class-WIth NSH expansi'!J98+'Fund. Class'!J98+'GO Class'!J98</f>
        <v>0</v>
      </c>
      <c r="J22" s="100">
        <f>'2021-JJ Class'!K98+'AfterSchool Class'!K98+'Summer Class'!K98+'BRANCHES class-With NSH exp'!K98+'Sch Part Class-WIth NSH expansi'!K98+'Fund. Class'!K98+'GO Class'!K98</f>
        <v>0</v>
      </c>
      <c r="K22" s="100">
        <f>'2021-JJ Class'!L98+'AfterSchool Class'!L98+'Summer Class'!L98+'BRANCHES class-With NSH exp'!L98+'Sch Part Class-WIth NSH expansi'!L98+'Fund. Class'!L98+'GO Class'!L98</f>
        <v>0</v>
      </c>
      <c r="L22" s="100">
        <f>'2021-JJ Class'!M98+'AfterSchool Class'!M98+'Summer Class'!M98+'BRANCHES class-With NSH exp'!M98+'Sch Part Class-WIth NSH expansi'!M98+'Fund. Class'!M98+'GO Class'!M98</f>
        <v>0</v>
      </c>
      <c r="M22" s="100">
        <f>'2021-JJ Class'!N98+'AfterSchool Class'!N98+'Summer Class'!N98+'BRANCHES class-With NSH exp'!N98+'Sch Part Class-WIth NSH expansi'!N98+'Fund. Class'!N98+'GO Class'!N98</f>
        <v>0</v>
      </c>
      <c r="N22" s="100">
        <v>10000</v>
      </c>
    </row>
    <row r="23" spans="1:14">
      <c r="A23" s="268" t="s">
        <v>21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25000</v>
      </c>
      <c r="L23" s="100"/>
      <c r="M23" s="100">
        <v>0</v>
      </c>
      <c r="N23" s="100">
        <v>25000</v>
      </c>
    </row>
    <row r="24" spans="1:14" hidden="1">
      <c r="A24" s="26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idden="1">
      <c r="A25" s="265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s="39" customFormat="1">
      <c r="A26" s="27" t="s">
        <v>22</v>
      </c>
      <c r="B26" s="102">
        <f>SUM(B17:B25)</f>
        <v>6500</v>
      </c>
      <c r="C26" s="102">
        <f t="shared" ref="C26:M26" si="2">SUM(C17:C25)</f>
        <v>6500</v>
      </c>
      <c r="D26" s="102">
        <f t="shared" si="2"/>
        <v>6500</v>
      </c>
      <c r="E26" s="102">
        <f t="shared" si="2"/>
        <v>6500</v>
      </c>
      <c r="F26" s="102">
        <f t="shared" si="2"/>
        <v>6500</v>
      </c>
      <c r="G26" s="102">
        <f t="shared" si="2"/>
        <v>6500</v>
      </c>
      <c r="H26" s="102">
        <f t="shared" si="2"/>
        <v>6500</v>
      </c>
      <c r="I26" s="102">
        <f t="shared" si="2"/>
        <v>6500</v>
      </c>
      <c r="J26" s="102">
        <f t="shared" si="2"/>
        <v>6500</v>
      </c>
      <c r="K26" s="102">
        <f t="shared" si="2"/>
        <v>41500</v>
      </c>
      <c r="L26" s="102">
        <f t="shared" si="2"/>
        <v>6500</v>
      </c>
      <c r="M26" s="102">
        <f t="shared" si="2"/>
        <v>58500</v>
      </c>
      <c r="N26" s="102">
        <f>SUM(N17:N23)</f>
        <v>175000</v>
      </c>
    </row>
    <row r="27" spans="1:14" ht="8.1" customHeight="1">
      <c r="A27" s="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>
      <c r="A28" s="27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idden="1">
      <c r="A29" s="265" t="s">
        <v>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idden="1">
      <c r="A30" s="22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s="48" customFormat="1">
      <c r="A31" s="46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s="48" customFormat="1">
      <c r="A32" s="54" t="s">
        <v>27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s="371" customFormat="1">
      <c r="A33" s="390" t="s">
        <v>28</v>
      </c>
      <c r="B33" s="101"/>
      <c r="C33" s="101"/>
      <c r="D33" s="101"/>
      <c r="E33" s="101"/>
      <c r="F33" s="101"/>
      <c r="G33" s="101"/>
      <c r="H33" s="101">
        <f>'2021-JJ Class'!I33+'AfterSchool Class'!I33+'Summer Class'!I33+'BRANCHES class-With NSH exp'!I33+'Sch Part Class-WIth NSH expansi'!I33+'Fund. Class'!I33+'GO Class'!I33</f>
        <v>0</v>
      </c>
      <c r="I33" s="101">
        <f>'2021-JJ Class'!J33+'AfterSchool Class'!J33+'Summer Class'!J33+'BRANCHES class-With NSH exp'!J33+'Sch Part Class-WIth NSH expansi'!J33+'Fund. Class'!J33+'GO Class'!J33</f>
        <v>0</v>
      </c>
      <c r="J33" s="101"/>
      <c r="K33" s="101"/>
      <c r="L33" s="101"/>
      <c r="M33" s="101"/>
      <c r="N33" s="101"/>
    </row>
    <row r="34" spans="1:14">
      <c r="A34" s="359" t="s">
        <v>29</v>
      </c>
      <c r="B34" s="100">
        <v>1000</v>
      </c>
      <c r="C34" s="100">
        <v>1000</v>
      </c>
      <c r="D34" s="100">
        <v>1000</v>
      </c>
      <c r="E34" s="100">
        <v>1000</v>
      </c>
      <c r="F34" s="100">
        <v>1000</v>
      </c>
      <c r="G34" s="100">
        <f>'2021-JJ Class'!H34+'AfterSchool Class'!H34+'Summer Class'!H34+'BRANCHES class-With NSH exp'!H34+'Sch Part Class-WIth NSH expansi'!H34+'Fund. Class'!H34+'GO Class'!H34</f>
        <v>0</v>
      </c>
      <c r="H34" s="100">
        <f>'2021-JJ Class'!I34+'AfterSchool Class'!I34+'Summer Class'!I34+'BRANCHES class-With NSH exp'!I34+'Sch Part Class-WIth NSH expansi'!I34+'Fund. Class'!I34+'GO Class'!I34</f>
        <v>0</v>
      </c>
      <c r="I34" s="100">
        <f>'2021-JJ Class'!J34+'AfterSchool Class'!J34+'Summer Class'!J34+'BRANCHES class-With NSH exp'!J34+'Sch Part Class-WIth NSH expansi'!J34+'Fund. Class'!J34+'GO Class'!J34</f>
        <v>0</v>
      </c>
      <c r="J34" s="100">
        <v>1000</v>
      </c>
      <c r="K34" s="100">
        <v>1000</v>
      </c>
      <c r="L34" s="100">
        <v>1000</v>
      </c>
      <c r="M34" s="100">
        <v>1000</v>
      </c>
      <c r="N34" s="100">
        <f>SUM(B34:M34)</f>
        <v>9000</v>
      </c>
    </row>
    <row r="35" spans="1:14">
      <c r="A35" s="359" t="s">
        <v>30</v>
      </c>
      <c r="B35" s="100">
        <v>19500</v>
      </c>
      <c r="C35" s="100">
        <v>19500</v>
      </c>
      <c r="D35" s="100">
        <v>19500</v>
      </c>
      <c r="E35" s="100">
        <v>19500</v>
      </c>
      <c r="F35" s="100">
        <v>19500</v>
      </c>
      <c r="G35" s="100">
        <v>19500</v>
      </c>
      <c r="H35" s="100"/>
      <c r="I35" s="100"/>
      <c r="J35" s="100">
        <v>19500</v>
      </c>
      <c r="K35" s="100">
        <v>19500</v>
      </c>
      <c r="L35" s="100">
        <v>19500</v>
      </c>
      <c r="M35" s="100">
        <v>19500</v>
      </c>
      <c r="N35" s="100">
        <f>SUM(B35:M35)</f>
        <v>195000</v>
      </c>
    </row>
    <row r="36" spans="1:14" s="51" customFormat="1">
      <c r="A36" s="54" t="s">
        <v>31</v>
      </c>
      <c r="B36" s="105">
        <f t="shared" ref="B36:N36" si="3">SUM(B33:B35)</f>
        <v>20500</v>
      </c>
      <c r="C36" s="105">
        <f t="shared" si="3"/>
        <v>20500</v>
      </c>
      <c r="D36" s="105">
        <f t="shared" si="3"/>
        <v>20500</v>
      </c>
      <c r="E36" s="105">
        <f t="shared" si="3"/>
        <v>20500</v>
      </c>
      <c r="F36" s="105">
        <f t="shared" si="3"/>
        <v>20500</v>
      </c>
      <c r="G36" s="105">
        <f t="shared" si="3"/>
        <v>19500</v>
      </c>
      <c r="H36" s="105">
        <f t="shared" si="3"/>
        <v>0</v>
      </c>
      <c r="I36" s="105">
        <f t="shared" si="3"/>
        <v>0</v>
      </c>
      <c r="J36" s="105">
        <f t="shared" si="3"/>
        <v>20500</v>
      </c>
      <c r="K36" s="105">
        <f t="shared" si="3"/>
        <v>20500</v>
      </c>
      <c r="L36" s="105">
        <f t="shared" si="3"/>
        <v>20500</v>
      </c>
      <c r="M36" s="105">
        <f t="shared" si="3"/>
        <v>20500</v>
      </c>
      <c r="N36" s="105">
        <f t="shared" si="3"/>
        <v>204000</v>
      </c>
    </row>
    <row r="37" spans="1:14" hidden="1">
      <c r="A37" s="31" t="s">
        <v>32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idden="1">
      <c r="A38" s="31" t="s">
        <v>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51" customFormat="1">
      <c r="A39" s="46" t="s">
        <v>34</v>
      </c>
      <c r="B39" s="105">
        <f>SUM(B37,B36)</f>
        <v>20500</v>
      </c>
      <c r="C39" s="105">
        <f t="shared" ref="C39:M39" si="4">SUM(C37,C36)</f>
        <v>20500</v>
      </c>
      <c r="D39" s="105">
        <f t="shared" si="4"/>
        <v>20500</v>
      </c>
      <c r="E39" s="105">
        <f t="shared" si="4"/>
        <v>20500</v>
      </c>
      <c r="F39" s="105">
        <f t="shared" si="4"/>
        <v>20500</v>
      </c>
      <c r="G39" s="105">
        <f t="shared" si="4"/>
        <v>19500</v>
      </c>
      <c r="H39" s="105">
        <f t="shared" si="4"/>
        <v>0</v>
      </c>
      <c r="I39" s="105">
        <f t="shared" si="4"/>
        <v>0</v>
      </c>
      <c r="J39" s="105">
        <f t="shared" si="4"/>
        <v>20500</v>
      </c>
      <c r="K39" s="105">
        <f t="shared" si="4"/>
        <v>20500</v>
      </c>
      <c r="L39" s="105">
        <f t="shared" si="4"/>
        <v>20500</v>
      </c>
      <c r="M39" s="105">
        <f t="shared" si="4"/>
        <v>20500</v>
      </c>
      <c r="N39" s="105">
        <f>SUM(N37:N38,N36)</f>
        <v>204000</v>
      </c>
    </row>
    <row r="40" spans="1:14" hidden="1">
      <c r="A40" s="23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idden="1">
      <c r="A41" s="23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>
      <c r="A42" s="27" t="s">
        <v>37</v>
      </c>
      <c r="B42" s="102">
        <f>SUM(B30,B39,B40:B41)</f>
        <v>20500</v>
      </c>
      <c r="C42" s="102">
        <f t="shared" ref="C42:N42" si="5">SUM(C29:C30,C39,C40:C41)</f>
        <v>20500</v>
      </c>
      <c r="D42" s="102">
        <f t="shared" si="5"/>
        <v>20500</v>
      </c>
      <c r="E42" s="102">
        <f t="shared" si="5"/>
        <v>20500</v>
      </c>
      <c r="F42" s="102">
        <f t="shared" si="5"/>
        <v>20500</v>
      </c>
      <c r="G42" s="102">
        <f t="shared" si="5"/>
        <v>19500</v>
      </c>
      <c r="H42" s="102">
        <f t="shared" si="5"/>
        <v>0</v>
      </c>
      <c r="I42" s="102">
        <f t="shared" si="5"/>
        <v>0</v>
      </c>
      <c r="J42" s="102">
        <f t="shared" si="5"/>
        <v>20500</v>
      </c>
      <c r="K42" s="102">
        <f t="shared" si="5"/>
        <v>20500</v>
      </c>
      <c r="L42" s="102">
        <f t="shared" si="5"/>
        <v>20500</v>
      </c>
      <c r="M42" s="102">
        <f t="shared" si="5"/>
        <v>20500</v>
      </c>
      <c r="N42" s="102">
        <f t="shared" si="5"/>
        <v>204000</v>
      </c>
    </row>
    <row r="43" spans="1:14" ht="8.1" customHeight="1">
      <c r="A43" s="11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>
      <c r="A44" s="27" t="s">
        <v>38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hidden="1">
      <c r="A45" s="23" t="s">
        <v>39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idden="1">
      <c r="A46" s="23" t="s">
        <v>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idden="1">
      <c r="A47" s="23" t="s">
        <v>41</v>
      </c>
      <c r="B47" s="100">
        <f>'2021-JJ Class'!C47+'AfterSchool Class'!C47+'Summer Class'!C47+'BRANCHES class-With NSH exp'!C47+'Sch Part Class-WIth NSH expansi'!C47+'Fund. Class'!C47+'GO Class'!C47</f>
        <v>0</v>
      </c>
      <c r="C47" s="100">
        <f>'2021-JJ Class'!D47+'AfterSchool Class'!D47+'Summer Class'!D47+'BRANCHES class-With NSH exp'!D47+'Sch Part Class-WIth NSH expansi'!D47+'Fund. Class'!D47+'GO Class'!D47</f>
        <v>0</v>
      </c>
      <c r="D47" s="100">
        <f>'2021-JJ Class'!E47+'AfterSchool Class'!E47+'Summer Class'!E47+'BRANCHES class-With NSH exp'!E47+'Sch Part Class-WIth NSH expansi'!E47+'Fund. Class'!E47+'GO Class'!E47</f>
        <v>0</v>
      </c>
      <c r="E47" s="100">
        <f>'2021-JJ Class'!F47+'AfterSchool Class'!F47+'Summer Class'!F47+'BRANCHES class-With NSH exp'!F47+'Sch Part Class-WIth NSH expansi'!F47+'Fund. Class'!F47+'GO Class'!F47</f>
        <v>0</v>
      </c>
      <c r="F47" s="100">
        <f>'2021-JJ Class'!G47+'AfterSchool Class'!G47+'Summer Class'!G47+'BRANCHES class-With NSH exp'!G47+'Sch Part Class-WIth NSH expansi'!G47+'Fund. Class'!G47+'GO Class'!G47</f>
        <v>0</v>
      </c>
      <c r="G47" s="100">
        <f>'2021-JJ Class'!H47+'AfterSchool Class'!H47+'Summer Class'!H47+'BRANCHES class-With NSH exp'!H47+'Sch Part Class-WIth NSH expansi'!H47+'Fund. Class'!H47+'GO Class'!H47</f>
        <v>0</v>
      </c>
      <c r="H47" s="100">
        <f>'2021-JJ Class'!I47+'AfterSchool Class'!I47+'Summer Class'!I47+'BRANCHES class-With NSH exp'!I47+'Sch Part Class-WIth NSH expansi'!I47+'Fund. Class'!I47+'GO Class'!I47</f>
        <v>0</v>
      </c>
      <c r="I47" s="100">
        <f>'2021-JJ Class'!J47+'AfterSchool Class'!J47+'Summer Class'!J47+'BRANCHES class-With NSH exp'!J47+'Sch Part Class-WIth NSH expansi'!J47+'Fund. Class'!J47+'GO Class'!J47</f>
        <v>0</v>
      </c>
      <c r="J47" s="100">
        <f>'2021-JJ Class'!K47+'AfterSchool Class'!K47+'Summer Class'!K47+'BRANCHES class-With NSH exp'!K47+'Sch Part Class-WIth NSH expansi'!K47+'Fund. Class'!K47+'GO Class'!K47</f>
        <v>0</v>
      </c>
      <c r="K47" s="100">
        <f>'2021-JJ Class'!L47+'AfterSchool Class'!L47+'Summer Class'!L47+'BRANCHES class-With NSH exp'!L47+'Sch Part Class-WIth NSH expansi'!L47+'Fund. Class'!L47+'GO Class'!L47</f>
        <v>0</v>
      </c>
      <c r="L47" s="100">
        <f>'2021-JJ Class'!M47+'AfterSchool Class'!M47+'Summer Class'!M47+'BRANCHES class-With NSH exp'!M47+'Sch Part Class-WIth NSH expansi'!M47+'Fund. Class'!M47+'GO Class'!M47</f>
        <v>0</v>
      </c>
      <c r="M47" s="100">
        <f>'2021-JJ Class'!N47+'AfterSchool Class'!N47+'Summer Class'!N47+'BRANCHES class-With NSH exp'!N47+'Sch Part Class-WIth NSH expansi'!N47+'Fund. Class'!N47+'GO Class'!N47</f>
        <v>0</v>
      </c>
      <c r="N47" s="100">
        <f>SUM(B47:M47)</f>
        <v>0</v>
      </c>
    </row>
    <row r="48" spans="1:14">
      <c r="A48" s="29" t="s">
        <v>42</v>
      </c>
      <c r="B48" s="100">
        <f>'2021-JJ Class'!C48+'AfterSchool Class'!C48+'Summer Class'!C48+'BRANCHES class-With NSH exp'!C48+'Sch Part Class-WIth NSH expansi'!C48+'Fund. Class'!C48+'GO Class'!C48</f>
        <v>23400</v>
      </c>
      <c r="C48" s="100">
        <f>'2021-JJ Class'!D48+'AfterSchool Class'!D48+'Summer Class'!D48+'BRANCHES class-With NSH exp'!D48+'Sch Part Class-WIth NSH expansi'!D48+'Fund. Class'!D48+'GO Class'!D48</f>
        <v>0</v>
      </c>
      <c r="D48" s="100">
        <f>'2021-JJ Class'!E48+'AfterSchool Class'!E48+'Summer Class'!E48+'BRANCHES class-With NSH exp'!E48+'Sch Part Class-WIth NSH expansi'!E48+'Fund. Class'!E48+'GO Class'!E48</f>
        <v>0</v>
      </c>
      <c r="E48" s="100">
        <f>'2021-JJ Class'!F48+'AfterSchool Class'!F48+'Summer Class'!F48+'BRANCHES class-With NSH exp'!F48+'Sch Part Class-WIth NSH expansi'!F48+'Fund. Class'!F48+'GO Class'!F48</f>
        <v>23400</v>
      </c>
      <c r="F48" s="100">
        <f>'2021-JJ Class'!G48+'AfterSchool Class'!G48+'Summer Class'!G48+'BRANCHES class-With NSH exp'!G48+'Sch Part Class-WIth NSH expansi'!G48+'Fund. Class'!G48+'GO Class'!G48</f>
        <v>0</v>
      </c>
      <c r="G48" s="100">
        <f>'2021-JJ Class'!H48+'AfterSchool Class'!H48+'Summer Class'!H48+'BRANCHES class-With NSH exp'!H48+'Sch Part Class-WIth NSH expansi'!H48+'Fund. Class'!H48+'GO Class'!H48</f>
        <v>36400</v>
      </c>
      <c r="H48" s="100">
        <v>108400</v>
      </c>
      <c r="I48" s="100">
        <f>'2021-JJ Class'!J48+'AfterSchool Class'!J48+'Summer Class'!J48+'BRANCHES class-With NSH exp'!J48+'Sch Part Class-WIth NSH expansi'!J48+'Fund. Class'!J48+'GO Class'!J48</f>
        <v>0</v>
      </c>
      <c r="J48" s="100">
        <f>'2021-JJ Class'!K48+'AfterSchool Class'!K48+'Summer Class'!K48+'BRANCHES class-With NSH exp'!K48+'Sch Part Class-WIth NSH expansi'!K48+'Fund. Class'!K48+'GO Class'!K48</f>
        <v>0</v>
      </c>
      <c r="K48" s="100">
        <f>'2021-JJ Class'!L48+'AfterSchool Class'!L48+'Summer Class'!L48+'BRANCHES class-With NSH exp'!L48+'Sch Part Class-WIth NSH expansi'!L48+'Fund. Class'!L48+'GO Class'!L48</f>
        <v>23400</v>
      </c>
      <c r="L48" s="100">
        <f>'2021-JJ Class'!M48+'AfterSchool Class'!M48+'Summer Class'!M48+'BRANCHES class-With NSH exp'!M48+'Sch Part Class-WIth NSH expansi'!M48+'Fund. Class'!M48+'GO Class'!M48</f>
        <v>0</v>
      </c>
      <c r="M48" s="100">
        <f>'2021-JJ Class'!N48+'AfterSchool Class'!N48+'Summer Class'!N48+'BRANCHES class-With NSH exp'!N48+'Sch Part Class-WIth NSH expansi'!N48+'Fund. Class'!N48+'GO Class'!N48</f>
        <v>0</v>
      </c>
      <c r="N48" s="100">
        <f>SUM(B48:M48)</f>
        <v>215000</v>
      </c>
    </row>
    <row r="49" spans="1:14" s="39" customFormat="1">
      <c r="A49" s="27" t="s">
        <v>43</v>
      </c>
      <c r="B49" s="102">
        <f t="shared" ref="B49:N49" si="6">SUM(B45:B48)</f>
        <v>23400</v>
      </c>
      <c r="C49" s="102">
        <f t="shared" si="6"/>
        <v>0</v>
      </c>
      <c r="D49" s="102">
        <f t="shared" si="6"/>
        <v>0</v>
      </c>
      <c r="E49" s="102">
        <f t="shared" si="6"/>
        <v>23400</v>
      </c>
      <c r="F49" s="102">
        <f t="shared" si="6"/>
        <v>0</v>
      </c>
      <c r="G49" s="102">
        <f t="shared" si="6"/>
        <v>36400</v>
      </c>
      <c r="H49" s="102">
        <f t="shared" si="6"/>
        <v>108400</v>
      </c>
      <c r="I49" s="102">
        <f t="shared" si="6"/>
        <v>0</v>
      </c>
      <c r="J49" s="102">
        <f t="shared" si="6"/>
        <v>0</v>
      </c>
      <c r="K49" s="102">
        <f t="shared" si="6"/>
        <v>23400</v>
      </c>
      <c r="L49" s="102">
        <f t="shared" si="6"/>
        <v>0</v>
      </c>
      <c r="M49" s="102">
        <f t="shared" si="6"/>
        <v>0</v>
      </c>
      <c r="N49" s="102">
        <f t="shared" si="6"/>
        <v>215000</v>
      </c>
    </row>
    <row r="50" spans="1:14" ht="8.1" customHeight="1">
      <c r="A50" s="1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idden="1">
      <c r="A51" s="27" t="s">
        <v>44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idden="1">
      <c r="A52" s="23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idden="1">
      <c r="A53" s="23" t="s">
        <v>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s="39" customFormat="1" hidden="1">
      <c r="A54" s="27" t="s">
        <v>47</v>
      </c>
      <c r="B54" s="102">
        <f>SUM(B52:B53)</f>
        <v>0</v>
      </c>
      <c r="C54" s="102">
        <f t="shared" ref="C54:N54" si="7">SUM(C52:C53)</f>
        <v>0</v>
      </c>
      <c r="D54" s="102">
        <f t="shared" si="7"/>
        <v>0</v>
      </c>
      <c r="E54" s="102">
        <f t="shared" si="7"/>
        <v>0</v>
      </c>
      <c r="F54" s="102">
        <f t="shared" si="7"/>
        <v>0</v>
      </c>
      <c r="G54" s="102">
        <f t="shared" si="7"/>
        <v>0</v>
      </c>
      <c r="H54" s="102">
        <f t="shared" si="7"/>
        <v>0</v>
      </c>
      <c r="I54" s="102">
        <f t="shared" si="7"/>
        <v>0</v>
      </c>
      <c r="J54" s="102">
        <f t="shared" si="7"/>
        <v>0</v>
      </c>
      <c r="K54" s="102">
        <f t="shared" si="7"/>
        <v>0</v>
      </c>
      <c r="L54" s="102">
        <f t="shared" si="7"/>
        <v>0</v>
      </c>
      <c r="M54" s="102">
        <f t="shared" si="7"/>
        <v>0</v>
      </c>
      <c r="N54" s="102">
        <f t="shared" si="7"/>
        <v>0</v>
      </c>
    </row>
    <row r="55" spans="1:14" ht="8.1" hidden="1" customHeigh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idden="1">
      <c r="A56" s="27" t="s">
        <v>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idden="1">
      <c r="A57" s="23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idden="1">
      <c r="A58" s="23" t="s">
        <v>50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idden="1">
      <c r="A59" s="23" t="s">
        <v>51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>
      <c r="A60" s="23" t="s">
        <v>52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idden="1">
      <c r="A61" s="23" t="s">
        <v>53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39" customFormat="1" hidden="1">
      <c r="A62" s="27" t="s">
        <v>54</v>
      </c>
      <c r="B62" s="102">
        <f>SUM(B57:B61)</f>
        <v>0</v>
      </c>
      <c r="C62" s="102">
        <f t="shared" ref="C62:N62" si="8">SUM(C57:C61)</f>
        <v>0</v>
      </c>
      <c r="D62" s="102">
        <f t="shared" si="8"/>
        <v>0</v>
      </c>
      <c r="E62" s="102">
        <f t="shared" si="8"/>
        <v>0</v>
      </c>
      <c r="F62" s="102">
        <f t="shared" si="8"/>
        <v>0</v>
      </c>
      <c r="G62" s="102">
        <f t="shared" si="8"/>
        <v>0</v>
      </c>
      <c r="H62" s="102">
        <f t="shared" si="8"/>
        <v>0</v>
      </c>
      <c r="I62" s="102">
        <f t="shared" si="8"/>
        <v>0</v>
      </c>
      <c r="J62" s="102">
        <f t="shared" si="8"/>
        <v>0</v>
      </c>
      <c r="K62" s="102">
        <f t="shared" si="8"/>
        <v>0</v>
      </c>
      <c r="L62" s="102">
        <f t="shared" si="8"/>
        <v>0</v>
      </c>
      <c r="M62" s="102">
        <f t="shared" si="8"/>
        <v>0</v>
      </c>
      <c r="N62" s="102">
        <f t="shared" si="8"/>
        <v>0</v>
      </c>
    </row>
    <row r="63" spans="1:14" ht="7.9" hidden="1" customHeight="1">
      <c r="A63" s="11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idden="1">
      <c r="A64" s="27" t="s">
        <v>55</v>
      </c>
      <c r="B64" s="103"/>
      <c r="C64" s="103"/>
      <c r="D64" s="103"/>
      <c r="E64" s="103"/>
      <c r="F64" s="103"/>
      <c r="G64" s="100"/>
      <c r="H64" s="103"/>
      <c r="I64" s="103"/>
      <c r="J64" s="103"/>
      <c r="K64" s="103"/>
      <c r="L64" s="103"/>
      <c r="M64" s="103"/>
      <c r="N64" s="103"/>
    </row>
    <row r="65" spans="1:14" hidden="1">
      <c r="A65" s="23" t="s">
        <v>56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>
      <c r="A66" s="23" t="s">
        <v>57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idden="1">
      <c r="A67" s="23" t="s">
        <v>58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idden="1">
      <c r="A68" s="27" t="s">
        <v>59</v>
      </c>
      <c r="B68" s="102">
        <f>SUM(B65:B67)</f>
        <v>0</v>
      </c>
      <c r="C68" s="102">
        <f t="shared" ref="C68:N68" si="9">SUM(C65:C67)</f>
        <v>0</v>
      </c>
      <c r="D68" s="102">
        <f t="shared" si="9"/>
        <v>0</v>
      </c>
      <c r="E68" s="102">
        <f t="shared" si="9"/>
        <v>0</v>
      </c>
      <c r="F68" s="102">
        <f t="shared" si="9"/>
        <v>0</v>
      </c>
      <c r="G68" s="102">
        <f t="shared" si="9"/>
        <v>0</v>
      </c>
      <c r="H68" s="102">
        <f t="shared" si="9"/>
        <v>0</v>
      </c>
      <c r="I68" s="102">
        <f t="shared" si="9"/>
        <v>0</v>
      </c>
      <c r="J68" s="102">
        <f t="shared" si="9"/>
        <v>0</v>
      </c>
      <c r="K68" s="102">
        <f t="shared" si="9"/>
        <v>0</v>
      </c>
      <c r="L68" s="102">
        <f t="shared" si="9"/>
        <v>0</v>
      </c>
      <c r="M68" s="102">
        <f t="shared" si="9"/>
        <v>0</v>
      </c>
      <c r="N68" s="102">
        <f t="shared" si="9"/>
        <v>0</v>
      </c>
    </row>
    <row r="69" spans="1:14" ht="7.9" hidden="1" customHeight="1">
      <c r="A69" s="11"/>
      <c r="B69" s="100"/>
      <c r="C69" s="100"/>
      <c r="D69" s="100"/>
      <c r="E69" s="100"/>
      <c r="G69" s="100"/>
      <c r="H69" s="100"/>
      <c r="I69" s="100"/>
      <c r="J69" s="100"/>
      <c r="K69" s="100"/>
      <c r="L69" s="100"/>
      <c r="M69" s="100"/>
      <c r="N69" s="100"/>
    </row>
    <row r="70" spans="1:14" s="39" customFormat="1" hidden="1">
      <c r="A70" s="356" t="s">
        <v>60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idden="1">
      <c r="A71" s="23" t="s">
        <v>61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idden="1">
      <c r="A72" s="23" t="s">
        <v>62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hidden="1">
      <c r="A73" s="23" t="s">
        <v>63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idden="1">
      <c r="A74" s="23" t="s">
        <v>64</v>
      </c>
      <c r="B74" s="14">
        <f>'Fund. Class'!C74</f>
        <v>0</v>
      </c>
      <c r="C74" s="14">
        <f>'Fund. Class'!D74</f>
        <v>0</v>
      </c>
      <c r="D74" s="14">
        <f>'Fund. Class'!E74</f>
        <v>0</v>
      </c>
      <c r="E74" s="14">
        <f>'Fund. Class'!F74</f>
        <v>0</v>
      </c>
      <c r="F74" s="14">
        <f>'Fund. Class'!G74</f>
        <v>0</v>
      </c>
      <c r="G74" s="14">
        <f>'Fund. Class'!H74</f>
        <v>0</v>
      </c>
      <c r="H74" s="14">
        <f>'Fund. Class'!I74</f>
        <v>0</v>
      </c>
      <c r="I74" s="14">
        <f>'Fund. Class'!J74</f>
        <v>0</v>
      </c>
      <c r="J74" s="14">
        <f>'Fund. Class'!K74</f>
        <v>0</v>
      </c>
      <c r="K74" s="14">
        <f>'Fund. Class'!L74</f>
        <v>0</v>
      </c>
      <c r="L74" s="14">
        <f>'Fund. Class'!M74</f>
        <v>0</v>
      </c>
      <c r="M74" s="14">
        <f>'Fund. Class'!N74</f>
        <v>0</v>
      </c>
      <c r="N74" s="100">
        <f>SUM('Fund. Class'!C74:N74)</f>
        <v>0</v>
      </c>
    </row>
    <row r="75" spans="1:14" s="39" customFormat="1" hidden="1">
      <c r="A75" s="27" t="s">
        <v>65</v>
      </c>
      <c r="B75" s="102">
        <f t="shared" ref="B75:N75" si="10">SUM(B71:B74)</f>
        <v>0</v>
      </c>
      <c r="C75" s="102">
        <f t="shared" si="10"/>
        <v>0</v>
      </c>
      <c r="D75" s="102">
        <f t="shared" si="10"/>
        <v>0</v>
      </c>
      <c r="E75" s="102">
        <f t="shared" si="10"/>
        <v>0</v>
      </c>
      <c r="F75" s="102">
        <f t="shared" si="10"/>
        <v>0</v>
      </c>
      <c r="G75" s="102">
        <f t="shared" si="10"/>
        <v>0</v>
      </c>
      <c r="H75" s="102">
        <f t="shared" si="10"/>
        <v>0</v>
      </c>
      <c r="I75" s="102">
        <f t="shared" si="10"/>
        <v>0</v>
      </c>
      <c r="J75" s="102">
        <f t="shared" si="10"/>
        <v>0</v>
      </c>
      <c r="K75" s="102">
        <f t="shared" si="10"/>
        <v>0</v>
      </c>
      <c r="L75" s="102">
        <f t="shared" si="10"/>
        <v>0</v>
      </c>
      <c r="M75" s="102">
        <f t="shared" si="10"/>
        <v>0</v>
      </c>
      <c r="N75" s="102">
        <f t="shared" si="10"/>
        <v>0</v>
      </c>
    </row>
    <row r="76" spans="1:14" ht="7.9" hidden="1" customHeight="1">
      <c r="A76" s="1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idden="1">
      <c r="A77" s="27" t="s">
        <v>66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hidden="1">
      <c r="A78" s="23" t="s">
        <v>67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idden="1">
      <c r="A79" s="23" t="s">
        <v>68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idden="1">
      <c r="A80" s="23" t="s">
        <v>69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idden="1">
      <c r="A81" s="23" t="s">
        <v>70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idden="1">
      <c r="A82" s="23" t="s">
        <v>71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idden="1">
      <c r="A83" s="23" t="s">
        <v>72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s="39" customFormat="1" hidden="1">
      <c r="A84" s="27" t="s">
        <v>73</v>
      </c>
      <c r="B84" s="102">
        <f>SUM(B78:B83)</f>
        <v>0</v>
      </c>
      <c r="C84" s="102">
        <f t="shared" ref="C84:N84" si="11">SUM(C78:C83)</f>
        <v>0</v>
      </c>
      <c r="D84" s="102">
        <f t="shared" si="11"/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2">
        <f t="shared" si="11"/>
        <v>0</v>
      </c>
      <c r="K84" s="102">
        <f t="shared" si="11"/>
        <v>0</v>
      </c>
      <c r="L84" s="102">
        <f t="shared" si="11"/>
        <v>0</v>
      </c>
      <c r="M84" s="102">
        <f t="shared" si="11"/>
        <v>0</v>
      </c>
      <c r="N84" s="102">
        <f t="shared" si="11"/>
        <v>0</v>
      </c>
    </row>
    <row r="85" spans="1:14" hidden="1">
      <c r="A85" s="11" t="s">
        <v>74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s="39" customFormat="1" hidden="1">
      <c r="A86" s="27" t="s">
        <v>75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idden="1">
      <c r="A87" s="23" t="s">
        <v>76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idden="1">
      <c r="A88" s="23" t="s">
        <v>77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39" customFormat="1" hidden="1">
      <c r="A89" s="27" t="s">
        <v>78</v>
      </c>
      <c r="B89" s="102">
        <f>SUM(B87:B88)</f>
        <v>0</v>
      </c>
      <c r="C89" s="102">
        <f t="shared" ref="C89:N89" si="12">SUM(C87:C88)</f>
        <v>0</v>
      </c>
      <c r="D89" s="102">
        <f t="shared" si="12"/>
        <v>0</v>
      </c>
      <c r="E89" s="102">
        <f t="shared" si="12"/>
        <v>0</v>
      </c>
      <c r="F89" s="102">
        <f t="shared" si="12"/>
        <v>0</v>
      </c>
      <c r="G89" s="102">
        <f t="shared" si="12"/>
        <v>0</v>
      </c>
      <c r="H89" s="102">
        <f t="shared" si="12"/>
        <v>0</v>
      </c>
      <c r="I89" s="102">
        <f t="shared" si="12"/>
        <v>0</v>
      </c>
      <c r="J89" s="102">
        <f t="shared" si="12"/>
        <v>0</v>
      </c>
      <c r="K89" s="102">
        <f t="shared" si="12"/>
        <v>0</v>
      </c>
      <c r="L89" s="102">
        <f t="shared" si="12"/>
        <v>0</v>
      </c>
      <c r="M89" s="102">
        <f t="shared" si="12"/>
        <v>0</v>
      </c>
      <c r="N89" s="102">
        <f t="shared" si="12"/>
        <v>0</v>
      </c>
    </row>
    <row r="90" spans="1:14" ht="8.1" customHeight="1">
      <c r="A90" s="11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>
      <c r="A91" s="27" t="s">
        <v>79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>
      <c r="A92" s="23" t="s">
        <v>80</v>
      </c>
      <c r="B92" s="100">
        <v>167</v>
      </c>
      <c r="C92" s="100">
        <v>167</v>
      </c>
      <c r="D92" s="100">
        <v>167</v>
      </c>
      <c r="E92" s="100">
        <v>167</v>
      </c>
      <c r="F92" s="100">
        <v>167</v>
      </c>
      <c r="G92" s="100">
        <v>167</v>
      </c>
      <c r="H92" s="100">
        <v>167</v>
      </c>
      <c r="I92" s="100">
        <v>167</v>
      </c>
      <c r="J92" s="100">
        <v>167</v>
      </c>
      <c r="K92" s="100">
        <v>167</v>
      </c>
      <c r="L92" s="100">
        <v>167</v>
      </c>
      <c r="M92" s="100">
        <v>167</v>
      </c>
      <c r="N92" s="100">
        <f>SUM(B92:M92)</f>
        <v>2004</v>
      </c>
    </row>
    <row r="93" spans="1:14">
      <c r="A93" s="23" t="s">
        <v>81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>
        <f>SUM(B93:M93)</f>
        <v>0</v>
      </c>
    </row>
    <row r="94" spans="1:14">
      <c r="A94" s="355" t="s">
        <v>82</v>
      </c>
      <c r="B94" s="100">
        <v>167</v>
      </c>
      <c r="C94" s="100">
        <v>167</v>
      </c>
      <c r="D94" s="100">
        <v>167</v>
      </c>
      <c r="E94" s="100">
        <v>167</v>
      </c>
      <c r="F94" s="100">
        <v>167</v>
      </c>
      <c r="G94" s="100">
        <v>167</v>
      </c>
      <c r="H94" s="100">
        <v>167</v>
      </c>
      <c r="I94" s="100">
        <v>167</v>
      </c>
      <c r="J94" s="100">
        <v>167</v>
      </c>
      <c r="K94" s="100">
        <v>167</v>
      </c>
      <c r="L94" s="100">
        <v>167</v>
      </c>
      <c r="M94" s="100">
        <v>167</v>
      </c>
      <c r="N94" s="100">
        <f>SUM(B94:M94)</f>
        <v>2004</v>
      </c>
    </row>
    <row r="95" spans="1:14" hidden="1">
      <c r="A95" s="355" t="s">
        <v>83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>
        <f>SUM(B95:M95)</f>
        <v>0</v>
      </c>
    </row>
    <row r="96" spans="1:14" hidden="1">
      <c r="A96" s="14" t="s">
        <v>84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358">
        <f>SUM(B96:M96)</f>
        <v>0</v>
      </c>
    </row>
    <row r="97" spans="1:14" hidden="1">
      <c r="A97" s="355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idden="1">
      <c r="A98" s="268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s="39" customFormat="1">
      <c r="A99" s="27" t="s">
        <v>85</v>
      </c>
      <c r="B99" s="102">
        <f t="shared" ref="B99:N99" si="13">SUM(B92:B98)</f>
        <v>334</v>
      </c>
      <c r="C99" s="102">
        <f t="shared" si="13"/>
        <v>334</v>
      </c>
      <c r="D99" s="102">
        <f t="shared" si="13"/>
        <v>334</v>
      </c>
      <c r="E99" s="102">
        <f t="shared" si="13"/>
        <v>334</v>
      </c>
      <c r="F99" s="102">
        <f t="shared" si="13"/>
        <v>334</v>
      </c>
      <c r="G99" s="102">
        <f t="shared" si="13"/>
        <v>334</v>
      </c>
      <c r="H99" s="102">
        <f t="shared" si="13"/>
        <v>334</v>
      </c>
      <c r="I99" s="102">
        <f t="shared" si="13"/>
        <v>334</v>
      </c>
      <c r="J99" s="102">
        <f t="shared" si="13"/>
        <v>334</v>
      </c>
      <c r="K99" s="102">
        <f t="shared" si="13"/>
        <v>334</v>
      </c>
      <c r="L99" s="102">
        <f t="shared" si="13"/>
        <v>334</v>
      </c>
      <c r="M99" s="102">
        <f t="shared" si="13"/>
        <v>334</v>
      </c>
      <c r="N99" s="102">
        <f t="shared" si="13"/>
        <v>4008</v>
      </c>
    </row>
    <row r="100" spans="1:14">
      <c r="A100" s="33" t="s">
        <v>86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s="60" customFormat="1" ht="18.75">
      <c r="A101" s="56" t="s">
        <v>87</v>
      </c>
      <c r="B101" s="106">
        <f t="shared" ref="B101:M101" si="14">SUM(B100,B99,B89,B85,B84,B75,B68,B62,B54,B49,B42,B26,B14)</f>
        <v>234734</v>
      </c>
      <c r="C101" s="106">
        <f t="shared" si="14"/>
        <v>51334</v>
      </c>
      <c r="D101" s="106">
        <f t="shared" si="14"/>
        <v>51334</v>
      </c>
      <c r="E101" s="106">
        <f t="shared" si="14"/>
        <v>74734</v>
      </c>
      <c r="F101" s="106">
        <f t="shared" si="14"/>
        <v>51334</v>
      </c>
      <c r="G101" s="106">
        <f t="shared" si="14"/>
        <v>86734</v>
      </c>
      <c r="H101" s="106">
        <f t="shared" si="14"/>
        <v>139234</v>
      </c>
      <c r="I101" s="106">
        <f t="shared" si="14"/>
        <v>30834</v>
      </c>
      <c r="J101" s="106">
        <f t="shared" si="14"/>
        <v>51334</v>
      </c>
      <c r="K101" s="106">
        <f t="shared" si="14"/>
        <v>109734</v>
      </c>
      <c r="L101" s="106">
        <f t="shared" si="14"/>
        <v>51334</v>
      </c>
      <c r="M101" s="106">
        <f t="shared" si="14"/>
        <v>103334</v>
      </c>
      <c r="N101" s="106">
        <f>SUM(N99+N14+N26+N42+N49)</f>
        <v>948465.2</v>
      </c>
    </row>
    <row r="102" spans="1:14" ht="8.1" customHeight="1">
      <c r="A102" s="11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 ht="18.600000000000001" customHeight="1">
      <c r="A103" s="55" t="s">
        <v>88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s="39" customFormat="1" hidden="1">
      <c r="A104" s="27" t="s">
        <v>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idden="1">
      <c r="A105" s="22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 hidden="1">
      <c r="A106" s="22" t="s">
        <v>91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 hidden="1">
      <c r="A107" s="22" t="s">
        <v>92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hidden="1">
      <c r="A108" s="22" t="s">
        <v>93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 s="39" customFormat="1" hidden="1">
      <c r="A109" s="27" t="s">
        <v>94</v>
      </c>
      <c r="B109" s="102">
        <f>SUM(B105:B108)</f>
        <v>0</v>
      </c>
      <c r="C109" s="102">
        <f t="shared" ref="C109:N109" si="15">SUM(C105:C108)</f>
        <v>0</v>
      </c>
      <c r="D109" s="102">
        <f t="shared" si="15"/>
        <v>0</v>
      </c>
      <c r="E109" s="102">
        <f t="shared" si="15"/>
        <v>0</v>
      </c>
      <c r="F109" s="102">
        <f t="shared" si="15"/>
        <v>0</v>
      </c>
      <c r="G109" s="102">
        <f t="shared" si="15"/>
        <v>0</v>
      </c>
      <c r="H109" s="102">
        <f t="shared" si="15"/>
        <v>0</v>
      </c>
      <c r="I109" s="102">
        <f t="shared" si="15"/>
        <v>0</v>
      </c>
      <c r="J109" s="102">
        <f t="shared" si="15"/>
        <v>0</v>
      </c>
      <c r="K109" s="102">
        <f t="shared" si="15"/>
        <v>0</v>
      </c>
      <c r="L109" s="102">
        <f t="shared" si="15"/>
        <v>0</v>
      </c>
      <c r="M109" s="102">
        <f t="shared" si="15"/>
        <v>0</v>
      </c>
      <c r="N109" s="102">
        <f t="shared" si="15"/>
        <v>0</v>
      </c>
    </row>
    <row r="110" spans="1:14" s="39" customFormat="1" ht="6" hidden="1" customHeight="1">
      <c r="A110" s="45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1:14" s="39" customFormat="1" hidden="1">
      <c r="A111" s="27" t="s">
        <v>95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 hidden="1">
      <c r="A112" s="22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 hidden="1">
      <c r="A113" s="22" t="s">
        <v>97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 ht="15.75" customHeight="1">
      <c r="A114" s="22" t="s">
        <v>98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>
      <c r="A115" s="22" t="s">
        <v>99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>
      <c r="A116" s="22" t="s">
        <v>100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1:14"/>
    <row r="118" spans="1:14" s="350" customFormat="1">
      <c r="A118" s="342" t="s">
        <v>101</v>
      </c>
      <c r="B118" s="349">
        <f t="shared" ref="B118:N118" si="16">SUM(B112:B116)</f>
        <v>0</v>
      </c>
      <c r="C118" s="349">
        <f t="shared" si="16"/>
        <v>0</v>
      </c>
      <c r="D118" s="349">
        <f t="shared" si="16"/>
        <v>0</v>
      </c>
      <c r="E118" s="349">
        <f t="shared" si="16"/>
        <v>0</v>
      </c>
      <c r="F118" s="349">
        <f t="shared" si="16"/>
        <v>0</v>
      </c>
      <c r="G118" s="349">
        <f t="shared" si="16"/>
        <v>0</v>
      </c>
      <c r="H118" s="349">
        <f t="shared" si="16"/>
        <v>0</v>
      </c>
      <c r="I118" s="349">
        <f t="shared" si="16"/>
        <v>0</v>
      </c>
      <c r="J118" s="349">
        <f t="shared" si="16"/>
        <v>0</v>
      </c>
      <c r="K118" s="349">
        <f t="shared" si="16"/>
        <v>0</v>
      </c>
      <c r="L118" s="349">
        <f t="shared" si="16"/>
        <v>0</v>
      </c>
      <c r="M118" s="349">
        <f t="shared" si="16"/>
        <v>0</v>
      </c>
      <c r="N118" s="349">
        <f t="shared" si="16"/>
        <v>0</v>
      </c>
    </row>
    <row r="119" spans="1:14" s="348" customFormat="1">
      <c r="A119" s="342" t="s">
        <v>102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</row>
    <row r="120" spans="1:14" s="263" customFormat="1">
      <c r="A120" s="265" t="s">
        <v>103</v>
      </c>
      <c r="B120" s="266">
        <v>376.95</v>
      </c>
      <c r="C120" s="266">
        <v>376.75</v>
      </c>
      <c r="D120" s="266">
        <v>376.75</v>
      </c>
      <c r="E120" s="266">
        <v>376.75</v>
      </c>
      <c r="F120" s="266">
        <v>376.75</v>
      </c>
      <c r="G120" s="266">
        <v>376.75</v>
      </c>
      <c r="H120" s="266">
        <v>376.75</v>
      </c>
      <c r="I120" s="266">
        <v>376.75</v>
      </c>
      <c r="J120" s="266">
        <v>376.75</v>
      </c>
      <c r="K120" s="266">
        <v>376.75</v>
      </c>
      <c r="L120" s="266">
        <v>376.75</v>
      </c>
      <c r="M120" s="266">
        <v>376.75</v>
      </c>
      <c r="N120" s="266">
        <f>SUM(B120:M120)</f>
        <v>4521.2</v>
      </c>
    </row>
    <row r="121" spans="1:14" s="263" customFormat="1">
      <c r="A121" s="265" t="s">
        <v>104</v>
      </c>
      <c r="B121" s="266">
        <v>975</v>
      </c>
      <c r="C121" s="266">
        <v>975</v>
      </c>
      <c r="D121" s="266">
        <v>975</v>
      </c>
      <c r="E121" s="266">
        <v>975</v>
      </c>
      <c r="F121" s="266">
        <v>975</v>
      </c>
      <c r="G121" s="266">
        <v>975</v>
      </c>
      <c r="H121" s="266">
        <v>975</v>
      </c>
      <c r="I121" s="266">
        <v>975</v>
      </c>
      <c r="J121" s="266">
        <v>975</v>
      </c>
      <c r="K121" s="266">
        <v>975</v>
      </c>
      <c r="L121" s="266">
        <v>975</v>
      </c>
      <c r="M121" s="266">
        <v>975</v>
      </c>
      <c r="N121" s="266">
        <v>11700</v>
      </c>
    </row>
    <row r="122" spans="1:14" hidden="1">
      <c r="A122" s="21" t="s">
        <v>105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1</v>
      </c>
      <c r="J122" s="116">
        <v>2</v>
      </c>
      <c r="K122" s="116">
        <v>3</v>
      </c>
      <c r="L122" s="116">
        <v>4</v>
      </c>
      <c r="M122" s="116">
        <v>5</v>
      </c>
      <c r="N122" s="116"/>
    </row>
    <row r="123" spans="1:14">
      <c r="A123" s="265" t="s">
        <v>242</v>
      </c>
      <c r="B123" s="116">
        <v>2200</v>
      </c>
      <c r="C123" s="116">
        <v>2200</v>
      </c>
      <c r="D123" s="116">
        <v>2200</v>
      </c>
      <c r="E123" s="116">
        <v>2200</v>
      </c>
      <c r="F123" s="116">
        <v>2200</v>
      </c>
      <c r="G123" s="116">
        <v>2200</v>
      </c>
      <c r="H123" s="116">
        <v>2200</v>
      </c>
      <c r="I123" s="116">
        <v>2200</v>
      </c>
      <c r="J123" s="116">
        <v>2200</v>
      </c>
      <c r="K123" s="116">
        <v>2200</v>
      </c>
      <c r="L123" s="116">
        <v>2200</v>
      </c>
      <c r="M123" s="116">
        <v>2200</v>
      </c>
      <c r="N123" s="266">
        <v>24000</v>
      </c>
    </row>
    <row r="124" spans="1:14">
      <c r="A124" s="265" t="s">
        <v>106</v>
      </c>
      <c r="B124" s="116">
        <v>750</v>
      </c>
      <c r="C124" s="116">
        <v>750</v>
      </c>
      <c r="D124" s="116">
        <v>750</v>
      </c>
      <c r="E124" s="116">
        <v>750</v>
      </c>
      <c r="F124" s="116">
        <v>750</v>
      </c>
      <c r="G124" s="116">
        <v>750</v>
      </c>
      <c r="H124" s="116">
        <v>750</v>
      </c>
      <c r="I124" s="116">
        <v>750</v>
      </c>
      <c r="J124" s="116">
        <v>750</v>
      </c>
      <c r="K124" s="116">
        <v>750</v>
      </c>
      <c r="L124" s="116">
        <v>750</v>
      </c>
      <c r="M124" s="116">
        <v>750</v>
      </c>
      <c r="N124" s="116">
        <f>SUM(B124:M124)</f>
        <v>9000</v>
      </c>
    </row>
    <row r="125" spans="1:14" s="263" customFormat="1">
      <c r="A125" s="265" t="s">
        <v>107</v>
      </c>
      <c r="B125" s="266">
        <v>200</v>
      </c>
      <c r="C125" s="266">
        <v>200</v>
      </c>
      <c r="D125" s="266">
        <v>200</v>
      </c>
      <c r="E125" s="266">
        <v>200</v>
      </c>
      <c r="F125" s="266">
        <v>200</v>
      </c>
      <c r="G125" s="266">
        <v>200</v>
      </c>
      <c r="H125" s="266">
        <v>200</v>
      </c>
      <c r="I125" s="266">
        <v>200</v>
      </c>
      <c r="J125" s="266">
        <v>200</v>
      </c>
      <c r="K125" s="266">
        <v>200</v>
      </c>
      <c r="L125" s="266">
        <v>200</v>
      </c>
      <c r="M125" s="266">
        <v>200</v>
      </c>
      <c r="N125" s="266">
        <f>SUM(B125:M125)</f>
        <v>2400</v>
      </c>
    </row>
    <row r="126" spans="1:14" hidden="1">
      <c r="A126" s="21" t="s">
        <v>108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4" hidden="1">
      <c r="A127" s="21" t="s">
        <v>109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1:14" s="319" customFormat="1">
      <c r="A128" s="317" t="s">
        <v>110</v>
      </c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>
        <f>SUM(N120:N125)</f>
        <v>51621.2</v>
      </c>
    </row>
    <row r="129" spans="1:22" s="319" customFormat="1" hidden="1">
      <c r="A129" s="320" t="s">
        <v>111</v>
      </c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</row>
    <row r="130" spans="1:22" hidden="1">
      <c r="A130" s="321" t="s">
        <v>112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>
        <f>SUM(J130:M130)</f>
        <v>0</v>
      </c>
    </row>
    <row r="131" spans="1:22" hidden="1">
      <c r="A131" s="321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>
        <f t="shared" ref="N131:N133" si="17">SUM(B131:M131)</f>
        <v>0</v>
      </c>
    </row>
    <row r="132" spans="1:22" hidden="1">
      <c r="A132" s="322" t="s">
        <v>113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>
        <f t="shared" si="17"/>
        <v>0</v>
      </c>
    </row>
    <row r="133" spans="1:22" hidden="1">
      <c r="A133" s="322" t="s">
        <v>114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>
        <f t="shared" si="17"/>
        <v>0</v>
      </c>
    </row>
    <row r="134" spans="1:22" hidden="1">
      <c r="A134" s="322" t="s">
        <v>115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>
        <f>SUM(J134:M134)</f>
        <v>0</v>
      </c>
    </row>
    <row r="135" spans="1:22" hidden="1">
      <c r="A135" s="322" t="s">
        <v>116</v>
      </c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>
        <f t="shared" ref="N135:N140" si="18">SUM(J135:M135)</f>
        <v>0</v>
      </c>
    </row>
    <row r="136" spans="1:22" hidden="1">
      <c r="A136" s="322" t="s">
        <v>117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>
        <f t="shared" si="18"/>
        <v>0</v>
      </c>
    </row>
    <row r="137" spans="1:22" hidden="1">
      <c r="A137" s="322" t="s">
        <v>118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>
        <f t="shared" si="18"/>
        <v>0</v>
      </c>
    </row>
    <row r="138" spans="1:22" hidden="1">
      <c r="A138" s="324" t="s">
        <v>119</v>
      </c>
      <c r="B138" s="324"/>
      <c r="C138" s="325"/>
      <c r="D138" s="325"/>
      <c r="E138" s="325"/>
      <c r="F138" s="325"/>
      <c r="G138" s="325"/>
      <c r="H138" s="325">
        <v>0</v>
      </c>
      <c r="I138" s="325">
        <v>0</v>
      </c>
      <c r="J138" s="325"/>
      <c r="K138" s="325"/>
      <c r="L138" s="325"/>
      <c r="M138" s="325"/>
      <c r="N138" s="325">
        <f>SUM(J138:M138)</f>
        <v>0</v>
      </c>
      <c r="O138" s="325">
        <f>SUM(K138:N138)</f>
        <v>0</v>
      </c>
      <c r="P138" s="273"/>
      <c r="Q138" s="273"/>
      <c r="R138" s="273"/>
      <c r="S138" s="273"/>
      <c r="T138" s="273"/>
      <c r="U138" s="273"/>
      <c r="V138" s="273"/>
    </row>
    <row r="139" spans="1:22" hidden="1">
      <c r="A139" s="322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>
        <f t="shared" si="18"/>
        <v>0</v>
      </c>
    </row>
    <row r="140" spans="1:22" s="263" customFormat="1" hidden="1">
      <c r="A140" s="322" t="s">
        <v>120</v>
      </c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3"/>
      <c r="M140" s="323"/>
      <c r="N140" s="323">
        <f t="shared" si="18"/>
        <v>0</v>
      </c>
    </row>
    <row r="141" spans="1:22" hidden="1">
      <c r="A141" s="309" t="s">
        <v>121</v>
      </c>
      <c r="B141" s="282"/>
      <c r="C141" s="325"/>
      <c r="D141" s="325"/>
      <c r="E141" s="325"/>
      <c r="F141" s="325"/>
      <c r="G141" s="325"/>
      <c r="H141" s="326"/>
      <c r="I141" s="327"/>
      <c r="J141" s="325"/>
      <c r="K141" s="325"/>
      <c r="L141" s="325"/>
      <c r="M141" s="325"/>
      <c r="N141" s="328">
        <f>SUM(J141:M141)</f>
        <v>0</v>
      </c>
      <c r="O141" s="325">
        <f>SUM(C141:N141)</f>
        <v>0</v>
      </c>
      <c r="P141" s="329"/>
      <c r="Q141" s="330"/>
      <c r="R141" s="331"/>
      <c r="S141" s="282"/>
      <c r="T141" s="282"/>
      <c r="U141" s="332"/>
      <c r="V141" s="282"/>
    </row>
    <row r="142" spans="1:22">
      <c r="A142" s="309" t="s">
        <v>243</v>
      </c>
      <c r="B142" s="282"/>
      <c r="C142" s="325"/>
      <c r="D142" s="325"/>
      <c r="E142" s="325"/>
      <c r="F142" s="325"/>
      <c r="G142" s="325"/>
      <c r="H142" s="326"/>
      <c r="I142" s="327"/>
      <c r="J142" s="325"/>
      <c r="K142" s="325"/>
      <c r="L142" s="325"/>
      <c r="M142" s="325"/>
      <c r="N142" s="328">
        <f>SUM(J142:M142)</f>
        <v>0</v>
      </c>
      <c r="O142" s="325">
        <f>SUM(C142:N142)</f>
        <v>0</v>
      </c>
      <c r="P142" s="329"/>
      <c r="Q142" s="330"/>
      <c r="R142" s="331"/>
      <c r="S142" s="282"/>
      <c r="T142" s="282"/>
      <c r="U142" s="332"/>
      <c r="V142" s="282"/>
    </row>
    <row r="143" spans="1:22" s="334" customFormat="1">
      <c r="A143" s="320" t="s">
        <v>244</v>
      </c>
      <c r="B143" s="333">
        <f t="shared" ref="B143:I143" si="19">SUM(B130:B133)</f>
        <v>0</v>
      </c>
      <c r="C143" s="333">
        <f t="shared" si="19"/>
        <v>0</v>
      </c>
      <c r="D143" s="333">
        <f t="shared" si="19"/>
        <v>0</v>
      </c>
      <c r="E143" s="333">
        <f t="shared" si="19"/>
        <v>0</v>
      </c>
      <c r="F143" s="333">
        <f t="shared" si="19"/>
        <v>0</v>
      </c>
      <c r="G143" s="333">
        <f t="shared" si="19"/>
        <v>0</v>
      </c>
      <c r="H143" s="333">
        <f t="shared" si="19"/>
        <v>0</v>
      </c>
      <c r="I143" s="333">
        <f t="shared" si="19"/>
        <v>0</v>
      </c>
      <c r="J143" s="333">
        <f>SUM(J130:J142)</f>
        <v>0</v>
      </c>
      <c r="K143" s="333">
        <f>SUM(K130:K142)</f>
        <v>0</v>
      </c>
      <c r="L143" s="333">
        <f>SUM(L130:L142)</f>
        <v>0</v>
      </c>
      <c r="M143" s="333">
        <f>SUM(M130:M142)</f>
        <v>0</v>
      </c>
      <c r="N143" s="333">
        <f>SUM(N130:N142)</f>
        <v>0</v>
      </c>
    </row>
    <row r="144" spans="1:22" s="48" customFormat="1">
      <c r="A144" s="336" t="s">
        <v>122</v>
      </c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1:14">
      <c r="A145" s="335" t="s">
        <v>124</v>
      </c>
      <c r="B145" s="100">
        <f>'2021-JJ Class'!C147+'AfterSchool Class'!C146+'Summer Class'!C146+'BRANCHES class-With NSH exp'!C146+'Sch Part Class-WIth NSH expansi'!C146+'Fund. Class'!C146+'GO Class'!C146</f>
        <v>0</v>
      </c>
      <c r="C145" s="100">
        <f>'2021-JJ Class'!D147+'AfterSchool Class'!D146+'Summer Class'!D146+'BRANCHES class-With NSH exp'!D146+'Sch Part Class-WIth NSH expansi'!D146+'Fund. Class'!D146+'GO Class'!D146</f>
        <v>0</v>
      </c>
      <c r="D145" s="100">
        <f>'2021-JJ Class'!E147+'AfterSchool Class'!E146+'Summer Class'!E146+'BRANCHES class-With NSH exp'!E146+'Sch Part Class-WIth NSH expansi'!E146+'Fund. Class'!E146+'GO Class'!E146</f>
        <v>0</v>
      </c>
      <c r="E145" s="100">
        <f>'2021-JJ Class'!F147+'AfterSchool Class'!F146+'Summer Class'!F146+'BRANCHES class-With NSH exp'!F146+'Sch Part Class-WIth NSH expansi'!F146+'Fund. Class'!F146+'GO Class'!F146</f>
        <v>0</v>
      </c>
      <c r="F145" s="100">
        <f>'2021-JJ Class'!G147+'AfterSchool Class'!G146+'Summer Class'!G146+'BRANCHES class-With NSH exp'!G146+'Sch Part Class-WIth NSH expansi'!G146+'Fund. Class'!G146+'GO Class'!G146</f>
        <v>0</v>
      </c>
      <c r="G145" s="100">
        <f>'2021-JJ Class'!H147+'AfterSchool Class'!H146+'Summer Class'!H146+'BRANCHES class-With NSH exp'!H146+'Sch Part Class-WIth NSH expansi'!H146+'Fund. Class'!H146+'GO Class'!H146</f>
        <v>0</v>
      </c>
      <c r="H145" s="100">
        <f>'2021-JJ Class'!I147+'AfterSchool Class'!I146+'Summer Class'!I146+'BRANCHES class-With NSH exp'!I146+'Sch Part Class-WIth NSH expansi'!I146+'Fund. Class'!I146+'GO Class'!I146</f>
        <v>0</v>
      </c>
      <c r="I145" s="100">
        <f>'2021-JJ Class'!J147+'AfterSchool Class'!J146+'Summer Class'!J146+'BRANCHES class-With NSH exp'!J146+'Sch Part Class-WIth NSH expansi'!J146+'Fund. Class'!J146+'GO Class'!J146</f>
        <v>0</v>
      </c>
      <c r="J145" s="100">
        <f>'2021-JJ Class'!K147+'AfterSchool Class'!K146+'Summer Class'!K146+'BRANCHES class-With NSH exp'!K146+'Sch Part Class-WIth NSH expansi'!K146+'Fund. Class'!K146+'GO Class'!K146</f>
        <v>0</v>
      </c>
      <c r="K145" s="100">
        <f>'2021-JJ Class'!L147+'AfterSchool Class'!L146+'Summer Class'!L146+'BRANCHES class-With NSH exp'!L146+'Sch Part Class-WIth NSH expansi'!L146+'Fund. Class'!L146+'GO Class'!L146</f>
        <v>0</v>
      </c>
      <c r="L145" s="100">
        <f>'2021-JJ Class'!M147+'AfterSchool Class'!M146+'Summer Class'!M146+'BRANCHES class-With NSH exp'!M146+'Sch Part Class-WIth NSH expansi'!M146+'Fund. Class'!M146+'GO Class'!M146</f>
        <v>0</v>
      </c>
      <c r="M145" s="100">
        <f>'2021-JJ Class'!N147+'AfterSchool Class'!N146+'Summer Class'!N146+'BRANCHES class-With NSH exp'!N146+'Sch Part Class-WIth NSH expansi'!N146+'Fund. Class'!N146+'GO Class'!N146</f>
        <v>0</v>
      </c>
      <c r="N145" s="100">
        <f>SUM(B145:M145)</f>
        <v>0</v>
      </c>
    </row>
    <row r="146" spans="1:14" s="48" customFormat="1">
      <c r="A146" s="339" t="s">
        <v>125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1:14">
      <c r="A147" s="337" t="s">
        <v>126</v>
      </c>
      <c r="B147" s="100">
        <v>2400</v>
      </c>
      <c r="C147" s="100">
        <v>2400</v>
      </c>
      <c r="D147" s="100">
        <v>2400</v>
      </c>
      <c r="E147" s="100">
        <v>2400</v>
      </c>
      <c r="F147" s="100">
        <v>2400</v>
      </c>
      <c r="G147" s="325">
        <v>1300</v>
      </c>
      <c r="H147" s="325">
        <v>5200</v>
      </c>
      <c r="I147" s="325">
        <v>1300</v>
      </c>
      <c r="J147" s="100">
        <v>2400</v>
      </c>
      <c r="K147" s="100">
        <v>2400</v>
      </c>
      <c r="L147" s="100">
        <v>2400</v>
      </c>
      <c r="M147" s="100">
        <v>2400</v>
      </c>
      <c r="N147" s="100">
        <f>SUM(B147:M147)</f>
        <v>29400</v>
      </c>
    </row>
    <row r="148" spans="1:14">
      <c r="A148" s="337" t="s">
        <v>245</v>
      </c>
      <c r="B148" s="100">
        <f>'2021-JJ Class'!C150+'AfterSchool Class'!C149+'Summer Class'!C149+'BRANCHES class-With NSH exp'!C149+'Sch Part Class-WIth NSH expansi'!C149+'Fund. Class'!C149+'GO Class'!C149</f>
        <v>0</v>
      </c>
      <c r="C148" s="100">
        <f>'2021-JJ Class'!D150+'AfterSchool Class'!D149+'Summer Class'!D149+'BRANCHES class-With NSH exp'!D149+'Sch Part Class-WIth NSH expansi'!D149+'Fund. Class'!D149+'GO Class'!D149</f>
        <v>0</v>
      </c>
      <c r="D148" s="100">
        <f>'2021-JJ Class'!E150+'AfterSchool Class'!E149+'Summer Class'!E149+'BRANCHES class-With NSH exp'!E149+'Sch Part Class-WIth NSH expansi'!E149+'Fund. Class'!E149+'GO Class'!E149</f>
        <v>0</v>
      </c>
      <c r="E148" s="100">
        <f>'2021-JJ Class'!F150+'AfterSchool Class'!F149+'Summer Class'!F149+'BRANCHES class-With NSH exp'!F149+'Sch Part Class-WIth NSH expansi'!F149+'Fund. Class'!F149+'GO Class'!F149</f>
        <v>0</v>
      </c>
      <c r="F148" s="100">
        <f>'2021-JJ Class'!G150+'AfterSchool Class'!G149+'Summer Class'!G149+'BRANCHES class-With NSH exp'!G149+'Sch Part Class-WIth NSH expansi'!G149+'Fund. Class'!G149+'GO Class'!G149</f>
        <v>0</v>
      </c>
      <c r="G148" s="325">
        <v>667</v>
      </c>
      <c r="H148" s="325">
        <v>2666</v>
      </c>
      <c r="I148" s="325">
        <v>667</v>
      </c>
      <c r="J148" s="100">
        <f>'2021-JJ Class'!K150+'AfterSchool Class'!K149+'Summer Class'!K149+'BRANCHES class-With NSH exp'!K149+'Sch Part Class-WIth NSH expansi'!K149+'Fund. Class'!K149+'GO Class'!K149</f>
        <v>0</v>
      </c>
      <c r="K148" s="100">
        <f>'2021-JJ Class'!L150+'AfterSchool Class'!L149+'Summer Class'!L149+'BRANCHES class-With NSH exp'!L149+'Sch Part Class-WIth NSH expansi'!L149+'Fund. Class'!L149+'GO Class'!L149</f>
        <v>0</v>
      </c>
      <c r="L148" s="100">
        <f>'2021-JJ Class'!M150+'AfterSchool Class'!M149+'Summer Class'!M149+'BRANCHES class-With NSH exp'!M149+'Sch Part Class-WIth NSH expansi'!M149+'Fund. Class'!M149+'GO Class'!M149</f>
        <v>0</v>
      </c>
      <c r="M148" s="100">
        <f>'2021-JJ Class'!N150+'AfterSchool Class'!N149+'Summer Class'!N149+'BRANCHES class-With NSH exp'!N149+'Sch Part Class-WIth NSH expansi'!N149+'Fund. Class'!N149+'GO Class'!N149</f>
        <v>0</v>
      </c>
      <c r="N148" s="100">
        <f>SUM(B148:M148)</f>
        <v>4000</v>
      </c>
    </row>
    <row r="149" spans="1:14" hidden="1">
      <c r="A149" s="337" t="s">
        <v>127</v>
      </c>
      <c r="B149" s="100">
        <f>'2021-JJ Class'!C151+'AfterSchool Class'!C150+'Summer Class'!C150+'BRANCHES class-With NSH exp'!C150+'Sch Part Class-WIth NSH expansi'!C150+'Fund. Class'!C150+'GO Class'!C150</f>
        <v>0</v>
      </c>
      <c r="C149" s="100">
        <f>'2021-JJ Class'!D151+'AfterSchool Class'!D150+'Summer Class'!D150+'BRANCHES class-With NSH exp'!D150+'Sch Part Class-WIth NSH expansi'!D150+'Fund. Class'!D150+'GO Class'!D150</f>
        <v>0</v>
      </c>
      <c r="D149" s="100">
        <f>'2021-JJ Class'!E151+'AfterSchool Class'!E150+'Summer Class'!E150+'BRANCHES class-With NSH exp'!E150+'Sch Part Class-WIth NSH expansi'!E150+'Fund. Class'!E150+'GO Class'!E150</f>
        <v>0</v>
      </c>
      <c r="E149" s="100">
        <f>'2021-JJ Class'!F151+'AfterSchool Class'!F150+'Summer Class'!F150+'BRANCHES class-With NSH exp'!F150+'Sch Part Class-WIth NSH expansi'!F150+'Fund. Class'!F150+'GO Class'!F150</f>
        <v>0</v>
      </c>
      <c r="F149" s="100">
        <f>'2021-JJ Class'!G151+'AfterSchool Class'!G150+'Summer Class'!G150+'BRANCHES class-With NSH exp'!G150+'Sch Part Class-WIth NSH expansi'!G150+'Fund. Class'!G150+'GO Class'!G150</f>
        <v>0</v>
      </c>
      <c r="G149" s="100">
        <f>'2021-JJ Class'!H151+'AfterSchool Class'!H150+'Summer Class'!H150+'BRANCHES class-With NSH exp'!H150+'Sch Part Class-WIth NSH expansi'!H150+'Fund. Class'!H150+'GO Class'!H150</f>
        <v>0</v>
      </c>
      <c r="H149" s="100">
        <f>'2021-JJ Class'!I151+'AfterSchool Class'!I150+'Summer Class'!I150+'BRANCHES class-With NSH exp'!I150+'Sch Part Class-WIth NSH expansi'!I150+'Fund. Class'!I150+'GO Class'!I150</f>
        <v>0</v>
      </c>
      <c r="I149" s="100">
        <f>'2021-JJ Class'!J151+'AfterSchool Class'!J150+'Summer Class'!J150+'BRANCHES class-With NSH exp'!J150+'Sch Part Class-WIth NSH expansi'!J150+'Fund. Class'!J150+'GO Class'!J150</f>
        <v>0</v>
      </c>
      <c r="J149" s="100">
        <f>'2021-JJ Class'!K151+'AfterSchool Class'!K150+'Summer Class'!K150+'BRANCHES class-With NSH exp'!K150+'Sch Part Class-WIth NSH expansi'!K150+'Fund. Class'!K150+'GO Class'!K150</f>
        <v>0</v>
      </c>
      <c r="K149" s="100">
        <f>'2021-JJ Class'!L151+'AfterSchool Class'!L150+'Summer Class'!L150+'BRANCHES class-With NSH exp'!L150+'Sch Part Class-WIth NSH expansi'!L150+'Fund. Class'!L150+'GO Class'!L150</f>
        <v>0</v>
      </c>
      <c r="L149" s="100">
        <f>'2021-JJ Class'!M151+'AfterSchool Class'!M150+'Summer Class'!M150+'BRANCHES class-With NSH exp'!M150+'Sch Part Class-WIth NSH expansi'!M150+'Fund. Class'!M150+'GO Class'!M150</f>
        <v>0</v>
      </c>
      <c r="M149" s="100">
        <f>'2021-JJ Class'!N151+'AfterSchool Class'!N150+'Summer Class'!N150+'BRANCHES class-With NSH exp'!N150+'Sch Part Class-WIth NSH expansi'!N150+'Fund. Class'!N150+'GO Class'!N150</f>
        <v>0</v>
      </c>
      <c r="N149" s="100"/>
    </row>
    <row r="150" spans="1:14" hidden="1">
      <c r="A150" s="337" t="s">
        <v>128</v>
      </c>
      <c r="B150" s="325"/>
      <c r="C150" s="325"/>
      <c r="D150" s="325"/>
      <c r="E150" s="325"/>
      <c r="F150" s="325"/>
      <c r="G150" s="325">
        <v>0</v>
      </c>
      <c r="H150" s="325">
        <v>0</v>
      </c>
      <c r="I150" s="325">
        <v>0</v>
      </c>
      <c r="J150" s="325"/>
      <c r="K150" s="325"/>
      <c r="L150" s="325"/>
      <c r="M150" s="325"/>
      <c r="N150" s="100">
        <f>SUM(B150:M150)</f>
        <v>0</v>
      </c>
    </row>
    <row r="151" spans="1:14" s="51" customFormat="1">
      <c r="A151" s="339" t="s">
        <v>131</v>
      </c>
      <c r="B151" s="105">
        <f>SUM(B147:B150)</f>
        <v>2400</v>
      </c>
      <c r="C151" s="105">
        <f t="shared" ref="C151:N151" si="20">SUM(C147:C150)</f>
        <v>2400</v>
      </c>
      <c r="D151" s="105">
        <f t="shared" si="20"/>
        <v>2400</v>
      </c>
      <c r="E151" s="105">
        <f t="shared" si="20"/>
        <v>2400</v>
      </c>
      <c r="F151" s="105">
        <f t="shared" si="20"/>
        <v>2400</v>
      </c>
      <c r="G151" s="105">
        <f t="shared" si="20"/>
        <v>1967</v>
      </c>
      <c r="H151" s="105">
        <f t="shared" si="20"/>
        <v>7866</v>
      </c>
      <c r="I151" s="105">
        <f t="shared" si="20"/>
        <v>1967</v>
      </c>
      <c r="J151" s="105">
        <f t="shared" si="20"/>
        <v>2400</v>
      </c>
      <c r="K151" s="105">
        <f t="shared" si="20"/>
        <v>2400</v>
      </c>
      <c r="L151" s="105">
        <f t="shared" si="20"/>
        <v>2400</v>
      </c>
      <c r="M151" s="105">
        <f t="shared" si="20"/>
        <v>2400</v>
      </c>
      <c r="N151" s="105">
        <f t="shared" si="20"/>
        <v>33400</v>
      </c>
    </row>
    <row r="152" spans="1:14">
      <c r="A152" s="335" t="s">
        <v>246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</row>
    <row r="153" spans="1:14" s="51" customFormat="1">
      <c r="A153" s="338" t="s">
        <v>247</v>
      </c>
      <c r="B153" s="105">
        <f>SUM(B152,B151,B145)</f>
        <v>2400</v>
      </c>
      <c r="C153" s="105">
        <f t="shared" ref="C153:N153" si="21">SUM(C152,C151,C145)</f>
        <v>2400</v>
      </c>
      <c r="D153" s="105">
        <f t="shared" si="21"/>
        <v>2400</v>
      </c>
      <c r="E153" s="105">
        <f t="shared" si="21"/>
        <v>2400</v>
      </c>
      <c r="F153" s="105">
        <f t="shared" si="21"/>
        <v>2400</v>
      </c>
      <c r="G153" s="105">
        <f t="shared" si="21"/>
        <v>1967</v>
      </c>
      <c r="H153" s="105">
        <f t="shared" si="21"/>
        <v>7866</v>
      </c>
      <c r="I153" s="105">
        <f t="shared" si="21"/>
        <v>1967</v>
      </c>
      <c r="J153" s="105">
        <f t="shared" si="21"/>
        <v>2400</v>
      </c>
      <c r="K153" s="105">
        <f t="shared" si="21"/>
        <v>2400</v>
      </c>
      <c r="L153" s="105">
        <f t="shared" si="21"/>
        <v>2400</v>
      </c>
      <c r="M153" s="105">
        <f t="shared" si="21"/>
        <v>2400</v>
      </c>
      <c r="N153" s="105">
        <f t="shared" si="21"/>
        <v>33400</v>
      </c>
    </row>
    <row r="154" spans="1:14" hidden="1">
      <c r="A154" s="340" t="s">
        <v>132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</row>
    <row r="155" spans="1:14" hidden="1">
      <c r="A155" s="340" t="s">
        <v>133</v>
      </c>
      <c r="B155" s="100">
        <f>'2021-JJ Class'!C157+'AfterSchool Class'!C156+'Summer Class'!C156+'BRANCHES class-With NSH exp'!C156+'Sch Part Class-WIth NSH expansi'!C156+'Fund. Class'!C156+'GO Class'!C156</f>
        <v>0</v>
      </c>
      <c r="C155" s="100">
        <f>'2021-JJ Class'!D157+'AfterSchool Class'!D156+'Summer Class'!D156+'BRANCHES class-With NSH exp'!D156+'Sch Part Class-WIth NSH expansi'!D156+'Fund. Class'!D156+'GO Class'!D156</f>
        <v>0</v>
      </c>
      <c r="D155" s="100">
        <f>'2021-JJ Class'!E157+'AfterSchool Class'!E156+'Summer Class'!E156+'BRANCHES class-With NSH exp'!E156+'Sch Part Class-WIth NSH expansi'!E156+'Fund. Class'!E156+'GO Class'!E156</f>
        <v>0</v>
      </c>
      <c r="E155" s="100">
        <f>'2021-JJ Class'!F157+'AfterSchool Class'!F156+'Summer Class'!F156+'BRANCHES class-With NSH exp'!F156+'Sch Part Class-WIth NSH expansi'!F156+'Fund. Class'!F156+'GO Class'!F156</f>
        <v>0</v>
      </c>
      <c r="F155" s="100"/>
      <c r="G155" s="100">
        <f>'2021-JJ Class'!H157+'AfterSchool Class'!H156+'Summer Class'!H156+'BRANCHES class-With NSH exp'!H156+'Sch Part Class-WIth NSH expansi'!H156+'Fund. Class'!H156+'GO Class'!H156</f>
        <v>0</v>
      </c>
      <c r="H155" s="100">
        <f>'2021-JJ Class'!I157+'AfterSchool Class'!I156+'Summer Class'!I156+'BRANCHES class-With NSH exp'!I156+'Sch Part Class-WIth NSH expansi'!I156+'Fund. Class'!I156+'GO Class'!I156</f>
        <v>0</v>
      </c>
      <c r="I155" s="100">
        <f>'2021-JJ Class'!J157+'AfterSchool Class'!J156+'Summer Class'!J156+'BRANCHES class-With NSH exp'!J156+'Sch Part Class-WIth NSH expansi'!J156+'Fund. Class'!J156+'GO Class'!J156</f>
        <v>0</v>
      </c>
      <c r="J155" s="100">
        <f>'2021-JJ Class'!K157+'AfterSchool Class'!K156+'Summer Class'!K156+'BRANCHES class-With NSH exp'!K156+'Sch Part Class-WIth NSH expansi'!K156+'Fund. Class'!K156+'GO Class'!K156</f>
        <v>0</v>
      </c>
      <c r="K155" s="100">
        <f>'2021-JJ Class'!L157+'AfterSchool Class'!L156+'Summer Class'!L156+'BRANCHES class-With NSH exp'!L156+'Sch Part Class-WIth NSH expansi'!L156+'Fund. Class'!L156+'GO Class'!L156</f>
        <v>0</v>
      </c>
      <c r="L155" s="100">
        <f>'2021-JJ Class'!M157+'AfterSchool Class'!M156+'Summer Class'!M156+'BRANCHES class-With NSH exp'!M156+'Sch Part Class-WIth NSH expansi'!M156+'Fund. Class'!M156+'GO Class'!M156</f>
        <v>0</v>
      </c>
      <c r="M155" s="100"/>
      <c r="N155" s="100">
        <f>SUM(B155:M155)</f>
        <v>0</v>
      </c>
    </row>
    <row r="156" spans="1:14" hidden="1">
      <c r="A156" s="340" t="s">
        <v>134</v>
      </c>
      <c r="B156" s="100">
        <f>'2021-JJ Class'!C158+'AfterSchool Class'!C157+'Summer Class'!C157+'BRANCHES class-With NSH exp'!C157+'Sch Part Class-WIth NSH expansi'!C157+'Fund. Class'!C157+'GO Class'!C157</f>
        <v>0</v>
      </c>
      <c r="C156" s="100">
        <f>'2021-JJ Class'!D158+'AfterSchool Class'!D157+'Summer Class'!D157+'BRANCHES class-With NSH exp'!D157+'Sch Part Class-WIth NSH expansi'!D157+'Fund. Class'!D157+'GO Class'!D157</f>
        <v>0</v>
      </c>
      <c r="D156" s="100">
        <f>'2021-JJ Class'!E158+'AfterSchool Class'!E157+'Summer Class'!E157+'BRANCHES class-With NSH exp'!E157+'Sch Part Class-WIth NSH expansi'!E157+'Fund. Class'!E157+'GO Class'!E157</f>
        <v>0</v>
      </c>
      <c r="E156" s="100">
        <f>'2021-JJ Class'!F158+'AfterSchool Class'!F157+'Summer Class'!F157+'BRANCHES class-With NSH exp'!F157+'Sch Part Class-WIth NSH expansi'!F157+'Fund. Class'!F157+'GO Class'!F157</f>
        <v>0</v>
      </c>
      <c r="F156" s="100">
        <f>'2021-JJ Class'!G158+'AfterSchool Class'!G157+'Summer Class'!G157+'BRANCHES class-With NSH exp'!G157+'Sch Part Class-WIth NSH expansi'!G157+'Fund. Class'!G157+'GO Class'!G157</f>
        <v>0</v>
      </c>
      <c r="G156" s="100">
        <f>'2021-JJ Class'!H158+'AfterSchool Class'!H157+'Summer Class'!H157+'BRANCHES class-With NSH exp'!H157+'Sch Part Class-WIth NSH expansi'!H157+'Fund. Class'!H157+'GO Class'!H157</f>
        <v>0</v>
      </c>
      <c r="H156" s="100">
        <f>'2021-JJ Class'!I158+'AfterSchool Class'!I157+'Summer Class'!I157+'BRANCHES class-With NSH exp'!I157+'Sch Part Class-WIth NSH expansi'!I157+'Fund. Class'!I157+'GO Class'!I157</f>
        <v>0</v>
      </c>
      <c r="I156" s="100">
        <f>'2021-JJ Class'!J158+'AfterSchool Class'!J157+'Summer Class'!J157+'BRANCHES class-With NSH exp'!J157+'Sch Part Class-WIth NSH expansi'!J157+'Fund. Class'!J157+'GO Class'!J157</f>
        <v>0</v>
      </c>
      <c r="J156" s="100">
        <f>'2021-JJ Class'!K158+'AfterSchool Class'!K157+'Summer Class'!K157+'BRANCHES class-With NSH exp'!K157+'Sch Part Class-WIth NSH expansi'!K157+'Fund. Class'!K157+'GO Class'!K157</f>
        <v>0</v>
      </c>
      <c r="K156" s="100">
        <f>'2021-JJ Class'!L158+'AfterSchool Class'!L157+'Summer Class'!L157+'BRANCHES class-With NSH exp'!L157+'Sch Part Class-WIth NSH expansi'!L157+'Fund. Class'!L157+'GO Class'!L157</f>
        <v>0</v>
      </c>
      <c r="L156" s="100">
        <f>'2021-JJ Class'!M158+'AfterSchool Class'!M157+'Summer Class'!M157+'BRANCHES class-With NSH exp'!M157+'Sch Part Class-WIth NSH expansi'!M157+'Fund. Class'!M157+'GO Class'!M157</f>
        <v>0</v>
      </c>
      <c r="M156" s="100">
        <f>'2021-JJ Class'!N158+'AfterSchool Class'!N157+'Summer Class'!N157+'BRANCHES class-With NSH exp'!N157+'Sch Part Class-WIth NSH expansi'!N157+'Fund. Class'!N157+'GO Class'!N157</f>
        <v>0</v>
      </c>
      <c r="N156" s="100">
        <f>SUM(B156:M156)</f>
        <v>0</v>
      </c>
    </row>
    <row r="157" spans="1:14" s="51" customFormat="1">
      <c r="A157" s="341" t="s">
        <v>135</v>
      </c>
      <c r="B157" s="105">
        <f>SUM(B154:B156,B153,B143)</f>
        <v>2400</v>
      </c>
      <c r="C157" s="105">
        <f t="shared" ref="C157:M157" si="22">SUM(C154:C156,C153,C143)</f>
        <v>2400</v>
      </c>
      <c r="D157" s="105">
        <f t="shared" si="22"/>
        <v>2400</v>
      </c>
      <c r="E157" s="105">
        <f t="shared" si="22"/>
        <v>2400</v>
      </c>
      <c r="F157" s="105">
        <f t="shared" si="22"/>
        <v>2400</v>
      </c>
      <c r="G157" s="105">
        <f t="shared" si="22"/>
        <v>1967</v>
      </c>
      <c r="H157" s="105">
        <f t="shared" si="22"/>
        <v>7866</v>
      </c>
      <c r="I157" s="105">
        <f t="shared" si="22"/>
        <v>1967</v>
      </c>
      <c r="J157" s="105">
        <f t="shared" si="22"/>
        <v>2400</v>
      </c>
      <c r="K157" s="105">
        <f t="shared" si="22"/>
        <v>2400</v>
      </c>
      <c r="L157" s="105">
        <f t="shared" si="22"/>
        <v>2400</v>
      </c>
      <c r="M157" s="105">
        <f t="shared" si="22"/>
        <v>2400</v>
      </c>
      <c r="N157" s="105">
        <f>SUM(N128+N153)</f>
        <v>85021.2</v>
      </c>
    </row>
    <row r="158" spans="1:14">
      <c r="A158" s="268" t="s">
        <v>136</v>
      </c>
      <c r="B158" s="100">
        <f>'2021-JJ Class'!C160+'AfterSchool Class'!C159+'Summer Class'!C159+'BRANCHES class-With NSH exp'!C159+'Sch Part Class-WIth NSH expansi'!C159+'Fund. Class'!C159+'GO Class'!C159</f>
        <v>0</v>
      </c>
      <c r="C158" s="100">
        <f>'2021-JJ Class'!D160+'AfterSchool Class'!D159+'Summer Class'!D159+'BRANCHES class-With NSH exp'!D159+'Sch Part Class-WIth NSH expansi'!D159+'Fund. Class'!D159+'GO Class'!D159</f>
        <v>0</v>
      </c>
      <c r="D158" s="100">
        <f>'2021-JJ Class'!E160+'AfterSchool Class'!E159+'Summer Class'!E159+'BRANCHES class-With NSH exp'!E159+'Sch Part Class-WIth NSH expansi'!E159+'Fund. Class'!E159+'GO Class'!E159</f>
        <v>0</v>
      </c>
      <c r="E158" s="100">
        <f>'2021-JJ Class'!F160+'AfterSchool Class'!F159+'Summer Class'!F159+'BRANCHES class-With NSH exp'!F159+'Sch Part Class-WIth NSH expansi'!F159+'Fund. Class'!F159+'GO Class'!F159</f>
        <v>0</v>
      </c>
      <c r="F158" s="100">
        <f>'2021-JJ Class'!G160+'AfterSchool Class'!G159+'Summer Class'!G159+'BRANCHES class-With NSH exp'!G159+'Sch Part Class-WIth NSH expansi'!G159+'Fund. Class'!G159+'GO Class'!G159</f>
        <v>0</v>
      </c>
      <c r="G158" s="100">
        <f>'2021-JJ Class'!H160+'AfterSchool Class'!H159+'Summer Class'!H159+'BRANCHES class-With NSH exp'!H159+'Sch Part Class-WIth NSH expansi'!H159+'Fund. Class'!H159+'GO Class'!H159</f>
        <v>0</v>
      </c>
      <c r="H158" s="100">
        <f>'2021-JJ Class'!I160+'AfterSchool Class'!I159+'Summer Class'!I159+'BRANCHES class-With NSH exp'!I159+'Sch Part Class-WIth NSH expansi'!I159+'Fund. Class'!I159+'GO Class'!I159</f>
        <v>0</v>
      </c>
      <c r="I158" s="100">
        <f>'2021-JJ Class'!J160+'AfterSchool Class'!J159+'Summer Class'!J159+'BRANCHES class-With NSH exp'!J159+'Sch Part Class-WIth NSH expansi'!J159+'Fund. Class'!J159+'GO Class'!J159</f>
        <v>0</v>
      </c>
      <c r="J158" s="100">
        <f>'2021-JJ Class'!K160+'AfterSchool Class'!K159+'Summer Class'!K159+'BRANCHES class-With NSH exp'!K159+'Sch Part Class-WIth NSH expansi'!K159+'Fund. Class'!K159+'GO Class'!K159</f>
        <v>0</v>
      </c>
      <c r="K158" s="100">
        <f>'2021-JJ Class'!L160+'AfterSchool Class'!L159+'Summer Class'!L159+'BRANCHES class-With NSH exp'!L159+'Sch Part Class-WIth NSH expansi'!L159+'Fund. Class'!L159+'GO Class'!L159</f>
        <v>0</v>
      </c>
      <c r="L158" s="100">
        <f>'2021-JJ Class'!M160+'AfterSchool Class'!M159+'Summer Class'!M159+'BRANCHES class-With NSH exp'!M159+'Sch Part Class-WIth NSH expansi'!M159+'Fund. Class'!M159+'GO Class'!M159</f>
        <v>0</v>
      </c>
      <c r="M158" s="100">
        <f>'2021-JJ Class'!N160+'AfterSchool Class'!N159+'Summer Class'!N159+'BRANCHES class-With NSH exp'!N159+'Sch Part Class-WIth NSH expansi'!N159+'Fund. Class'!N159+'GO Class'!N159</f>
        <v>0</v>
      </c>
      <c r="N158" s="100">
        <f>SUM(B158:M158)</f>
        <v>0</v>
      </c>
    </row>
    <row r="159" spans="1:14" hidden="1">
      <c r="A159" s="32" t="s">
        <v>137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</row>
    <row r="160" spans="1:14" hidden="1">
      <c r="A160" s="32" t="s">
        <v>138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 hidden="1">
      <c r="A161" s="32" t="s">
        <v>139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</row>
    <row r="162" spans="1:14">
      <c r="A162" s="268" t="s">
        <v>140</v>
      </c>
      <c r="B162" s="100">
        <f>'2021-JJ Class'!C164+'AfterSchool Class'!C163+'Summer Class'!C163+'BRANCHES class-With NSH exp'!C163+'Sch Part Class-WIth NSH expansi'!C163+'Fund. Class'!C163+'GO Class'!C163</f>
        <v>79.166666666666671</v>
      </c>
      <c r="C162" s="100">
        <f>'2021-JJ Class'!D164+'AfterSchool Class'!D163+'Summer Class'!D163+'BRANCHES class-With NSH exp'!D163+'Sch Part Class-WIth NSH expansi'!D163+'Fund. Class'!D163+'GO Class'!D163</f>
        <v>79.17</v>
      </c>
      <c r="D162" s="100">
        <f>'2021-JJ Class'!E164+'AfterSchool Class'!E163+'Summer Class'!E163+'BRANCHES class-With NSH exp'!E163+'Sch Part Class-WIth NSH expansi'!E163+'Fund. Class'!E163+'GO Class'!E163</f>
        <v>79.17</v>
      </c>
      <c r="E162" s="100">
        <f>'2021-JJ Class'!F164+'AfterSchool Class'!F163+'Summer Class'!F163+'BRANCHES class-With NSH exp'!F163+'Sch Part Class-WIth NSH expansi'!F163+'Fund. Class'!F163+'GO Class'!F163</f>
        <v>79.17</v>
      </c>
      <c r="F162" s="100">
        <f>'2021-JJ Class'!G164+'AfterSchool Class'!G163+'Summer Class'!G163+'BRANCHES class-With NSH exp'!G163+'Sch Part Class-WIth NSH expansi'!G163+'Fund. Class'!G163+'GO Class'!G163</f>
        <v>79.17</v>
      </c>
      <c r="G162" s="100">
        <f>'2021-JJ Class'!H164+'AfterSchool Class'!H163+'Summer Class'!H163+'BRANCHES class-With NSH exp'!H163+'Sch Part Class-WIth NSH expansi'!H163+'Fund. Class'!H163+'GO Class'!H163</f>
        <v>79.17</v>
      </c>
      <c r="H162" s="100">
        <f>'2021-JJ Class'!I164+'AfterSchool Class'!I163+'Summer Class'!I163+'BRANCHES class-With NSH exp'!I163+'Sch Part Class-WIth NSH expansi'!I163+'Fund. Class'!I163+'GO Class'!I163</f>
        <v>79.17</v>
      </c>
      <c r="I162" s="100">
        <f>'2021-JJ Class'!J164+'AfterSchool Class'!J163+'Summer Class'!J163+'BRANCHES class-With NSH exp'!J163+'Sch Part Class-WIth NSH expansi'!J163+'Fund. Class'!J163+'GO Class'!J163</f>
        <v>79.17</v>
      </c>
      <c r="J162" s="100">
        <f>'2021-JJ Class'!K164+'AfterSchool Class'!K163+'Summer Class'!K163+'BRANCHES class-With NSH exp'!K163+'Sch Part Class-WIth NSH expansi'!K163+'Fund. Class'!K163+'GO Class'!K163</f>
        <v>79.17</v>
      </c>
      <c r="K162" s="100">
        <f>'2021-JJ Class'!L164+'AfterSchool Class'!L163+'Summer Class'!L163+'BRANCHES class-With NSH exp'!L163+'Sch Part Class-WIth NSH expansi'!L163+'Fund. Class'!L163+'GO Class'!L163</f>
        <v>79.17</v>
      </c>
      <c r="L162" s="100">
        <f>'2021-JJ Class'!M164+'AfterSchool Class'!M163+'Summer Class'!M163+'BRANCHES class-With NSH exp'!M163+'Sch Part Class-WIth NSH expansi'!M163+'Fund. Class'!M163+'GO Class'!M163</f>
        <v>79.17</v>
      </c>
      <c r="M162" s="100">
        <f>'2021-JJ Class'!N164+'AfterSchool Class'!N163+'Summer Class'!N163+'BRANCHES class-With NSH exp'!N163+'Sch Part Class-WIth NSH expansi'!N163+'Fund. Class'!N163+'GO Class'!N163</f>
        <v>79.17</v>
      </c>
      <c r="N162" s="100">
        <f>SUM(B162:M162)</f>
        <v>950.03666666666652</v>
      </c>
    </row>
    <row r="163" spans="1:14" hidden="1">
      <c r="A163" s="268" t="s">
        <v>141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</row>
    <row r="164" spans="1:14">
      <c r="A164" s="268" t="s">
        <v>248</v>
      </c>
      <c r="B164" s="100">
        <v>2100</v>
      </c>
      <c r="C164" s="100">
        <v>2100</v>
      </c>
      <c r="D164" s="100">
        <v>2100</v>
      </c>
      <c r="E164" s="100">
        <v>2100</v>
      </c>
      <c r="F164" s="100">
        <v>2100</v>
      </c>
      <c r="G164" s="100">
        <v>2100</v>
      </c>
      <c r="H164" s="100">
        <v>2100</v>
      </c>
      <c r="I164" s="100">
        <v>2100</v>
      </c>
      <c r="J164" s="100">
        <v>2100</v>
      </c>
      <c r="K164" s="100">
        <v>2100</v>
      </c>
      <c r="L164" s="100">
        <v>2100</v>
      </c>
      <c r="M164" s="100">
        <v>2100</v>
      </c>
      <c r="N164" s="100">
        <f>SUM(B164:M164)</f>
        <v>25200</v>
      </c>
    </row>
    <row r="165" spans="1:14" hidden="1">
      <c r="A165" s="32" t="s">
        <v>143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</row>
    <row r="166" spans="1:14" s="350" customFormat="1">
      <c r="A166" s="342" t="s">
        <v>144</v>
      </c>
      <c r="B166" s="349">
        <f t="shared" ref="B166:M166" si="23">SUM(B120:B127,B157,B158:B165)</f>
        <v>9081.1166666666668</v>
      </c>
      <c r="C166" s="349">
        <f t="shared" si="23"/>
        <v>9080.92</v>
      </c>
      <c r="D166" s="349">
        <f t="shared" si="23"/>
        <v>9080.92</v>
      </c>
      <c r="E166" s="349">
        <f t="shared" si="23"/>
        <v>9080.92</v>
      </c>
      <c r="F166" s="349">
        <f t="shared" si="23"/>
        <v>9080.92</v>
      </c>
      <c r="G166" s="349">
        <f t="shared" si="23"/>
        <v>8647.92</v>
      </c>
      <c r="H166" s="349">
        <f t="shared" si="23"/>
        <v>14546.92</v>
      </c>
      <c r="I166" s="349">
        <f t="shared" si="23"/>
        <v>8648.92</v>
      </c>
      <c r="J166" s="349">
        <f t="shared" si="23"/>
        <v>9082.92</v>
      </c>
      <c r="K166" s="349">
        <f t="shared" si="23"/>
        <v>9083.92</v>
      </c>
      <c r="L166" s="349">
        <f t="shared" si="23"/>
        <v>9084.92</v>
      </c>
      <c r="M166" s="349">
        <f t="shared" si="23"/>
        <v>9085.92</v>
      </c>
      <c r="N166" s="349">
        <f>SUM(N157+N162+N164)</f>
        <v>111171.23666666666</v>
      </c>
    </row>
    <row r="167" spans="1:14" s="39" customFormat="1" ht="6" customHeight="1">
      <c r="A167" s="343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</row>
    <row r="168" spans="1:14" s="348" customFormat="1">
      <c r="A168" s="342" t="s">
        <v>145</v>
      </c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</row>
    <row r="169" spans="1:14" hidden="1">
      <c r="A169" s="32" t="s">
        <v>146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hidden="1">
      <c r="A170" s="32" t="s">
        <v>147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1:14" hidden="1">
      <c r="A171" s="32" t="s">
        <v>148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</row>
    <row r="172" spans="1:14">
      <c r="A172" s="268" t="s">
        <v>249</v>
      </c>
      <c r="B172" s="116">
        <f>N172/12</f>
        <v>755</v>
      </c>
      <c r="C172" s="116">
        <v>755</v>
      </c>
      <c r="D172" s="116">
        <v>755</v>
      </c>
      <c r="E172" s="116">
        <v>755</v>
      </c>
      <c r="F172" s="116">
        <v>755</v>
      </c>
      <c r="G172" s="116">
        <v>755</v>
      </c>
      <c r="H172" s="116">
        <v>755</v>
      </c>
      <c r="I172" s="116">
        <v>755</v>
      </c>
      <c r="J172" s="116">
        <v>755</v>
      </c>
      <c r="K172" s="116">
        <v>755</v>
      </c>
      <c r="L172" s="116">
        <v>755</v>
      </c>
      <c r="M172" s="116">
        <v>755</v>
      </c>
      <c r="N172" s="116">
        <v>9060</v>
      </c>
    </row>
    <row r="173" spans="1:14">
      <c r="A173" s="268" t="s">
        <v>250</v>
      </c>
      <c r="B173" s="116">
        <f>1000/12</f>
        <v>83.333333333333329</v>
      </c>
      <c r="C173" s="116">
        <f t="shared" ref="C173:M173" si="24">1000/12</f>
        <v>83.333333333333329</v>
      </c>
      <c r="D173" s="116">
        <f t="shared" si="24"/>
        <v>83.333333333333329</v>
      </c>
      <c r="E173" s="116">
        <f t="shared" si="24"/>
        <v>83.333333333333329</v>
      </c>
      <c r="F173" s="116">
        <f t="shared" si="24"/>
        <v>83.333333333333329</v>
      </c>
      <c r="G173" s="116">
        <f t="shared" si="24"/>
        <v>83.333333333333329</v>
      </c>
      <c r="H173" s="116">
        <f t="shared" si="24"/>
        <v>83.333333333333329</v>
      </c>
      <c r="I173" s="116">
        <f t="shared" si="24"/>
        <v>83.333333333333329</v>
      </c>
      <c r="J173" s="116">
        <f t="shared" si="24"/>
        <v>83.333333333333329</v>
      </c>
      <c r="K173" s="116">
        <f t="shared" si="24"/>
        <v>83.333333333333329</v>
      </c>
      <c r="L173" s="116">
        <f t="shared" si="24"/>
        <v>83.333333333333329</v>
      </c>
      <c r="M173" s="116">
        <f t="shared" si="24"/>
        <v>83.333333333333329</v>
      </c>
      <c r="N173" s="116">
        <f>SUM(B173:M173)</f>
        <v>1000.0000000000001</v>
      </c>
    </row>
    <row r="174" spans="1:14">
      <c r="A174" s="268" t="s">
        <v>151</v>
      </c>
      <c r="B174" s="116">
        <f>11100/12</f>
        <v>925</v>
      </c>
      <c r="C174" s="116">
        <f t="shared" ref="C174:M174" si="25">11100/12</f>
        <v>925</v>
      </c>
      <c r="D174" s="116">
        <f t="shared" si="25"/>
        <v>925</v>
      </c>
      <c r="E174" s="116">
        <f t="shared" si="25"/>
        <v>925</v>
      </c>
      <c r="F174" s="116">
        <f t="shared" si="25"/>
        <v>925</v>
      </c>
      <c r="G174" s="116">
        <f t="shared" si="25"/>
        <v>925</v>
      </c>
      <c r="H174" s="116">
        <f t="shared" si="25"/>
        <v>925</v>
      </c>
      <c r="I174" s="116">
        <f t="shared" si="25"/>
        <v>925</v>
      </c>
      <c r="J174" s="116">
        <f t="shared" si="25"/>
        <v>925</v>
      </c>
      <c r="K174" s="116">
        <f t="shared" si="25"/>
        <v>925</v>
      </c>
      <c r="L174" s="116">
        <f t="shared" si="25"/>
        <v>925</v>
      </c>
      <c r="M174" s="116">
        <f t="shared" si="25"/>
        <v>925</v>
      </c>
      <c r="N174" s="116">
        <f>SUM(B174:M174)</f>
        <v>11100</v>
      </c>
    </row>
    <row r="175" spans="1:14">
      <c r="A175" s="268" t="s">
        <v>251</v>
      </c>
      <c r="B175" s="116">
        <f>18125/12</f>
        <v>1510.4166666666667</v>
      </c>
      <c r="C175" s="116">
        <f t="shared" ref="C175:M175" si="26">18125/12</f>
        <v>1510.4166666666667</v>
      </c>
      <c r="D175" s="116">
        <f t="shared" si="26"/>
        <v>1510.4166666666667</v>
      </c>
      <c r="E175" s="116">
        <f t="shared" si="26"/>
        <v>1510.4166666666667</v>
      </c>
      <c r="F175" s="116">
        <f t="shared" si="26"/>
        <v>1510.4166666666667</v>
      </c>
      <c r="G175" s="116">
        <f t="shared" si="26"/>
        <v>1510.4166666666667</v>
      </c>
      <c r="H175" s="116">
        <f t="shared" si="26"/>
        <v>1510.4166666666667</v>
      </c>
      <c r="I175" s="116">
        <f t="shared" si="26"/>
        <v>1510.4166666666667</v>
      </c>
      <c r="J175" s="116">
        <f t="shared" si="26"/>
        <v>1510.4166666666667</v>
      </c>
      <c r="K175" s="116">
        <f t="shared" si="26"/>
        <v>1510.4166666666667</v>
      </c>
      <c r="L175" s="116">
        <f t="shared" si="26"/>
        <v>1510.4166666666667</v>
      </c>
      <c r="M175" s="116">
        <f t="shared" si="26"/>
        <v>1510.4166666666667</v>
      </c>
      <c r="N175" s="116">
        <f>SUM(B175:M175)</f>
        <v>18125</v>
      </c>
    </row>
    <row r="176" spans="1:14" hidden="1">
      <c r="A176" s="32" t="s">
        <v>152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</row>
    <row r="177" spans="1:14" s="48" customFormat="1">
      <c r="A177" s="344" t="s">
        <v>153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1:14">
      <c r="A178" s="272" t="s">
        <v>154</v>
      </c>
      <c r="B178" s="116">
        <v>725</v>
      </c>
      <c r="C178" s="116">
        <v>725</v>
      </c>
      <c r="D178" s="116">
        <v>725</v>
      </c>
      <c r="E178" s="116">
        <v>725</v>
      </c>
      <c r="F178" s="116">
        <v>725</v>
      </c>
      <c r="G178" s="116">
        <v>725</v>
      </c>
      <c r="H178" s="116">
        <v>725</v>
      </c>
      <c r="I178" s="116">
        <v>725</v>
      </c>
      <c r="J178" s="116">
        <v>725</v>
      </c>
      <c r="K178" s="116">
        <v>725</v>
      </c>
      <c r="L178" s="116">
        <v>725</v>
      </c>
      <c r="M178" s="116">
        <v>725</v>
      </c>
      <c r="N178" s="116">
        <f>SUM(B178:M178)</f>
        <v>8700</v>
      </c>
    </row>
    <row r="179" spans="1:14">
      <c r="A179" s="272" t="s">
        <v>155</v>
      </c>
      <c r="B179" s="116">
        <v>1166.67</v>
      </c>
      <c r="C179" s="116">
        <f>14000/12</f>
        <v>1166.6666666666667</v>
      </c>
      <c r="D179" s="116">
        <f t="shared" ref="D179:M179" si="27">14000/12</f>
        <v>1166.6666666666667</v>
      </c>
      <c r="E179" s="116">
        <f t="shared" si="27"/>
        <v>1166.6666666666667</v>
      </c>
      <c r="F179" s="116">
        <f t="shared" si="27"/>
        <v>1166.6666666666667</v>
      </c>
      <c r="G179" s="116">
        <f t="shared" si="27"/>
        <v>1166.6666666666667</v>
      </c>
      <c r="H179" s="116">
        <f t="shared" si="27"/>
        <v>1166.6666666666667</v>
      </c>
      <c r="I179" s="116">
        <f t="shared" si="27"/>
        <v>1166.6666666666667</v>
      </c>
      <c r="J179" s="116">
        <f t="shared" si="27"/>
        <v>1166.6666666666667</v>
      </c>
      <c r="K179" s="116">
        <f t="shared" si="27"/>
        <v>1166.6666666666667</v>
      </c>
      <c r="L179" s="116">
        <f t="shared" si="27"/>
        <v>1166.6666666666667</v>
      </c>
      <c r="M179" s="116">
        <f t="shared" si="27"/>
        <v>1166.6666666666667</v>
      </c>
      <c r="N179" s="116">
        <f>SUM(B179:M179)</f>
        <v>14000.003333333332</v>
      </c>
    </row>
    <row r="180" spans="1:14">
      <c r="A180" s="272" t="s">
        <v>156</v>
      </c>
      <c r="B180" s="116">
        <v>300</v>
      </c>
      <c r="C180" s="116">
        <v>300</v>
      </c>
      <c r="D180" s="116">
        <v>300</v>
      </c>
      <c r="E180" s="116">
        <v>300</v>
      </c>
      <c r="F180" s="116">
        <v>300</v>
      </c>
      <c r="G180" s="116">
        <v>300</v>
      </c>
      <c r="H180" s="116">
        <v>300</v>
      </c>
      <c r="I180" s="116">
        <v>300</v>
      </c>
      <c r="J180" s="116">
        <v>300</v>
      </c>
      <c r="K180" s="116">
        <v>300</v>
      </c>
      <c r="L180" s="116">
        <v>300</v>
      </c>
      <c r="M180" s="116">
        <v>300</v>
      </c>
      <c r="N180" s="116">
        <f>SUM(B180:M180)</f>
        <v>3600</v>
      </c>
    </row>
    <row r="181" spans="1:14">
      <c r="A181" s="272" t="s">
        <v>157</v>
      </c>
      <c r="B181" s="116">
        <v>283</v>
      </c>
      <c r="C181" s="116">
        <v>283</v>
      </c>
      <c r="D181" s="116">
        <v>283</v>
      </c>
      <c r="E181" s="116">
        <v>283</v>
      </c>
      <c r="F181" s="116">
        <v>283</v>
      </c>
      <c r="G181" s="116">
        <v>283</v>
      </c>
      <c r="H181" s="116">
        <v>283</v>
      </c>
      <c r="I181" s="116">
        <v>283</v>
      </c>
      <c r="J181" s="116">
        <v>283</v>
      </c>
      <c r="K181" s="116">
        <v>283</v>
      </c>
      <c r="L181" s="116">
        <v>283</v>
      </c>
      <c r="M181" s="116">
        <v>283</v>
      </c>
      <c r="N181" s="116">
        <f>SUM(B181:M181)</f>
        <v>3396</v>
      </c>
    </row>
    <row r="182" spans="1:14" hidden="1">
      <c r="A182" s="272" t="s">
        <v>158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>
        <f>SUM(G182:I182)</f>
        <v>0</v>
      </c>
    </row>
    <row r="183" spans="1:14">
      <c r="A183" s="272" t="s">
        <v>159</v>
      </c>
      <c r="B183" s="116">
        <f>4800/12</f>
        <v>400</v>
      </c>
      <c r="C183" s="116">
        <f t="shared" ref="C183:M183" si="28">4800/12</f>
        <v>400</v>
      </c>
      <c r="D183" s="116">
        <f t="shared" si="28"/>
        <v>400</v>
      </c>
      <c r="E183" s="116">
        <f t="shared" si="28"/>
        <v>400</v>
      </c>
      <c r="F183" s="116">
        <f t="shared" si="28"/>
        <v>400</v>
      </c>
      <c r="G183" s="116">
        <f t="shared" si="28"/>
        <v>400</v>
      </c>
      <c r="H183" s="116">
        <f t="shared" si="28"/>
        <v>400</v>
      </c>
      <c r="I183" s="116">
        <f t="shared" si="28"/>
        <v>400</v>
      </c>
      <c r="J183" s="116">
        <f t="shared" si="28"/>
        <v>400</v>
      </c>
      <c r="K183" s="116">
        <f t="shared" si="28"/>
        <v>400</v>
      </c>
      <c r="L183" s="116">
        <f t="shared" si="28"/>
        <v>400</v>
      </c>
      <c r="M183" s="116">
        <f t="shared" si="28"/>
        <v>400</v>
      </c>
      <c r="N183" s="116">
        <f>SUM(B183:M183)</f>
        <v>4800</v>
      </c>
    </row>
    <row r="184" spans="1:14" s="51" customFormat="1">
      <c r="A184" s="344" t="s">
        <v>160</v>
      </c>
      <c r="B184" s="105">
        <f>SUM(B178:B183)</f>
        <v>2874.67</v>
      </c>
      <c r="C184" s="105">
        <f t="shared" ref="C184:N184" si="29">SUM(C178:C183)</f>
        <v>2874.666666666667</v>
      </c>
      <c r="D184" s="105">
        <f t="shared" si="29"/>
        <v>2874.666666666667</v>
      </c>
      <c r="E184" s="105">
        <f t="shared" si="29"/>
        <v>2874.666666666667</v>
      </c>
      <c r="F184" s="105">
        <f t="shared" si="29"/>
        <v>2874.666666666667</v>
      </c>
      <c r="G184" s="105">
        <f t="shared" si="29"/>
        <v>2874.666666666667</v>
      </c>
      <c r="H184" s="105">
        <f t="shared" si="29"/>
        <v>2874.666666666667</v>
      </c>
      <c r="I184" s="105">
        <f t="shared" si="29"/>
        <v>2874.666666666667</v>
      </c>
      <c r="J184" s="105">
        <f t="shared" si="29"/>
        <v>2874.666666666667</v>
      </c>
      <c r="K184" s="105">
        <f t="shared" si="29"/>
        <v>2874.666666666667</v>
      </c>
      <c r="L184" s="105">
        <f t="shared" si="29"/>
        <v>2874.666666666667</v>
      </c>
      <c r="M184" s="105">
        <f t="shared" si="29"/>
        <v>2874.666666666667</v>
      </c>
      <c r="N184" s="105">
        <f t="shared" si="29"/>
        <v>34496.003333333334</v>
      </c>
    </row>
    <row r="185" spans="1:14" hidden="1">
      <c r="A185" s="32" t="s">
        <v>161</v>
      </c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</row>
    <row r="186" spans="1:14">
      <c r="A186" s="268" t="s">
        <v>162</v>
      </c>
      <c r="B186" s="100">
        <f>'2021-JJ Class'!C188+'AfterSchool Class'!C187+'Summer Class'!C187+'BRANCHES class-With NSH exp'!C187+'Sch Part Class-WIth NSH expansi'!C187+'Fund. Class'!C187+'GO Class'!C187</f>
        <v>100</v>
      </c>
      <c r="C186" s="100">
        <f>'2021-JJ Class'!D188+'AfterSchool Class'!D187+'Summer Class'!D187+'BRANCHES class-With NSH exp'!D187+'Sch Part Class-WIth NSH expansi'!D187+'Fund. Class'!D187+'GO Class'!D187</f>
        <v>100</v>
      </c>
      <c r="D186" s="100">
        <f>'2021-JJ Class'!E188+'AfterSchool Class'!E187+'Summer Class'!E187+'BRANCHES class-With NSH exp'!E187+'Sch Part Class-WIth NSH expansi'!E187+'Fund. Class'!E187+'GO Class'!E187</f>
        <v>100</v>
      </c>
      <c r="E186" s="100">
        <f>'2021-JJ Class'!F188+'AfterSchool Class'!F187+'Summer Class'!F187+'BRANCHES class-With NSH exp'!F187+'Sch Part Class-WIth NSH expansi'!F187+'Fund. Class'!F187+'GO Class'!F187</f>
        <v>100</v>
      </c>
      <c r="F186" s="100">
        <f>'2021-JJ Class'!G188+'AfterSchool Class'!G187+'Summer Class'!G187+'BRANCHES class-With NSH exp'!G187+'Sch Part Class-WIth NSH expansi'!G187+'Fund. Class'!G187+'GO Class'!G187</f>
        <v>100</v>
      </c>
      <c r="G186" s="100">
        <f>'2021-JJ Class'!H188+'AfterSchool Class'!H187+'Summer Class'!H187+'BRANCHES class-With NSH exp'!H187+'Sch Part Class-WIth NSH expansi'!H187+'Fund. Class'!H187+'GO Class'!H187</f>
        <v>100</v>
      </c>
      <c r="H186" s="100">
        <f>'2021-JJ Class'!I188+'AfterSchool Class'!I187+'Summer Class'!I187+'BRANCHES class-With NSH exp'!I187+'Sch Part Class-WIth NSH expansi'!I187+'Fund. Class'!I187+'GO Class'!I187</f>
        <v>100</v>
      </c>
      <c r="I186" s="100">
        <f>'2021-JJ Class'!J188+'AfterSchool Class'!J187+'Summer Class'!J187+'BRANCHES class-With NSH exp'!J187+'Sch Part Class-WIth NSH expansi'!J187+'Fund. Class'!J187+'GO Class'!J187</f>
        <v>100</v>
      </c>
      <c r="J186" s="100">
        <f>'2021-JJ Class'!K188+'AfterSchool Class'!K187+'Summer Class'!K187+'BRANCHES class-With NSH exp'!K187+'Sch Part Class-WIth NSH expansi'!K187+'Fund. Class'!K187+'GO Class'!K187</f>
        <v>100</v>
      </c>
      <c r="K186" s="100">
        <f>'2021-JJ Class'!L188+'AfterSchool Class'!L187+'Summer Class'!L187+'BRANCHES class-With NSH exp'!L187+'Sch Part Class-WIth NSH expansi'!L187+'Fund. Class'!L187+'GO Class'!L187</f>
        <v>100</v>
      </c>
      <c r="L186" s="100">
        <f>'2021-JJ Class'!M188+'AfterSchool Class'!M187+'Summer Class'!M187+'BRANCHES class-With NSH exp'!M187+'Sch Part Class-WIth NSH expansi'!M187+'Fund. Class'!M187+'GO Class'!M187</f>
        <v>100</v>
      </c>
      <c r="M186" s="100">
        <f>'2021-JJ Class'!N188+'AfterSchool Class'!N187+'Summer Class'!N187+'BRANCHES class-With NSH exp'!N187+'Sch Part Class-WIth NSH expansi'!N187+'Fund. Class'!N187+'GO Class'!N187</f>
        <v>100</v>
      </c>
      <c r="N186" s="100">
        <f>SUM(B186:M186)</f>
        <v>1200</v>
      </c>
    </row>
    <row r="187" spans="1:14" ht="15" customHeight="1">
      <c r="A187" s="268" t="s">
        <v>163</v>
      </c>
      <c r="B187" s="400">
        <f>'2021-JJ Class'!C189+'AfterSchool Class'!C188+'Summer Class'!C188+'BRANCHES class-With NSH exp'!C188+'Sch Part Class-WIth NSH expansi'!C188+'Fund. Class'!C188+'GO Class'!C188</f>
        <v>566.5</v>
      </c>
      <c r="C187" s="400">
        <f>'2021-JJ Class'!D189+'AfterSchool Class'!D188+'Summer Class'!D188+'BRANCHES class-With NSH exp'!D188+'Sch Part Class-WIth NSH expansi'!D188+'Fund. Class'!D188+'GO Class'!D188</f>
        <v>566.5</v>
      </c>
      <c r="D187" s="400">
        <f>'2021-JJ Class'!E189+'AfterSchool Class'!E188+'Summer Class'!E188+'BRANCHES class-With NSH exp'!E188+'Sch Part Class-WIth NSH expansi'!E188+'Fund. Class'!E188+'GO Class'!E188</f>
        <v>566.5</v>
      </c>
      <c r="E187" s="400">
        <f>'2021-JJ Class'!F189+'AfterSchool Class'!F188+'Summer Class'!F188+'BRANCHES class-With NSH exp'!F188+'Sch Part Class-WIth NSH expansi'!F188+'Fund. Class'!F188+'GO Class'!F188</f>
        <v>566.5</v>
      </c>
      <c r="F187" s="400">
        <f>'2021-JJ Class'!G189+'AfterSchool Class'!G188+'Summer Class'!G188+'BRANCHES class-With NSH exp'!G188+'Sch Part Class-WIth NSH expansi'!G188+'Fund. Class'!G188+'GO Class'!G188</f>
        <v>566.5</v>
      </c>
      <c r="G187" s="400">
        <f>'2021-JJ Class'!H189+'AfterSchool Class'!H188+'Summer Class'!H188+'BRANCHES class-With NSH exp'!H188+'Sch Part Class-WIth NSH expansi'!H188+'Fund. Class'!H188+'GO Class'!H188</f>
        <v>566.5</v>
      </c>
      <c r="H187" s="400">
        <f>'2021-JJ Class'!I189+'AfterSchool Class'!I188+'Summer Class'!I188+'BRANCHES class-With NSH exp'!I188+'Sch Part Class-WIth NSH expansi'!I188+'Fund. Class'!I188+'GO Class'!I188</f>
        <v>566.5</v>
      </c>
      <c r="I187" s="400">
        <f>'2021-JJ Class'!J189+'AfterSchool Class'!J188+'Summer Class'!J188+'BRANCHES class-With NSH exp'!J188+'Sch Part Class-WIth NSH expansi'!J188+'Fund. Class'!J188+'GO Class'!J188</f>
        <v>566.5</v>
      </c>
      <c r="J187" s="400">
        <f>'2021-JJ Class'!K189+'AfterSchool Class'!K188+'Summer Class'!K188+'BRANCHES class-With NSH exp'!K188+'Sch Part Class-WIth NSH expansi'!K188+'Fund. Class'!K188+'GO Class'!K188</f>
        <v>566.5</v>
      </c>
      <c r="K187" s="400">
        <f>'2021-JJ Class'!L189+'AfterSchool Class'!L188+'Summer Class'!L188+'BRANCHES class-With NSH exp'!L188+'Sch Part Class-WIth NSH expansi'!L188+'Fund. Class'!L188+'GO Class'!L188</f>
        <v>566.5</v>
      </c>
      <c r="L187" s="400">
        <f>'2021-JJ Class'!M189+'AfterSchool Class'!M188+'Summer Class'!M188+'BRANCHES class-With NSH exp'!M188+'Sch Part Class-WIth NSH expansi'!M188+'Fund. Class'!M188+'GO Class'!M188</f>
        <v>566.5</v>
      </c>
      <c r="M187" s="400">
        <f>'2021-JJ Class'!N189+'AfterSchool Class'!N188+'Summer Class'!N188+'BRANCHES class-With NSH exp'!N188+'Sch Part Class-WIth NSH expansi'!N188+'Fund. Class'!N188+'GO Class'!N188</f>
        <v>566.5</v>
      </c>
      <c r="N187" s="398">
        <f>SUM(B187:M188)</f>
        <v>6798</v>
      </c>
    </row>
    <row r="188" spans="1:14" ht="16.899999999999999" customHeight="1">
      <c r="A188" s="268" t="s">
        <v>164</v>
      </c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399"/>
    </row>
    <row r="189" spans="1:14" s="350" customFormat="1">
      <c r="A189" s="342" t="s">
        <v>165</v>
      </c>
      <c r="B189" s="349">
        <f>SUM(B169:B176,B184,B185:B187)</f>
        <v>6814.92</v>
      </c>
      <c r="C189" s="349">
        <f t="shared" ref="C189:L189" si="30">SUM(C169:C176,C184,C185:C188)</f>
        <v>6814.916666666667</v>
      </c>
      <c r="D189" s="349">
        <f t="shared" si="30"/>
        <v>6814.916666666667</v>
      </c>
      <c r="E189" s="349">
        <f t="shared" si="30"/>
        <v>6814.916666666667</v>
      </c>
      <c r="F189" s="349">
        <f t="shared" si="30"/>
        <v>6814.916666666667</v>
      </c>
      <c r="G189" s="349">
        <f t="shared" si="30"/>
        <v>6814.916666666667</v>
      </c>
      <c r="H189" s="349">
        <f t="shared" si="30"/>
        <v>6814.916666666667</v>
      </c>
      <c r="I189" s="349">
        <f t="shared" si="30"/>
        <v>6814.916666666667</v>
      </c>
      <c r="J189" s="349">
        <f t="shared" si="30"/>
        <v>6814.916666666667</v>
      </c>
      <c r="K189" s="349">
        <f t="shared" si="30"/>
        <v>6814.916666666667</v>
      </c>
      <c r="L189" s="349">
        <f t="shared" si="30"/>
        <v>6814.916666666667</v>
      </c>
      <c r="M189" s="349">
        <f>SUM(M169:M176,M184,M185:M188)</f>
        <v>6814.916666666667</v>
      </c>
      <c r="N189" s="349">
        <f>SUM(N172+N173+N174+N175+N184+N186+N187)</f>
        <v>81779.003333333327</v>
      </c>
    </row>
    <row r="190" spans="1:14" s="39" customFormat="1" ht="6" customHeight="1">
      <c r="A190" s="343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</row>
    <row r="191" spans="1:14" s="348" customFormat="1">
      <c r="A191" s="342" t="s">
        <v>166</v>
      </c>
      <c r="B191" s="347"/>
      <c r="C191" s="347"/>
      <c r="D191" s="347"/>
      <c r="E191" s="347"/>
      <c r="F191" s="347"/>
      <c r="G191" s="347"/>
      <c r="H191" s="347"/>
      <c r="I191" s="347"/>
      <c r="J191" s="347"/>
      <c r="K191" s="347"/>
      <c r="L191" s="347"/>
      <c r="M191" s="347"/>
      <c r="N191" s="347"/>
    </row>
    <row r="192" spans="1:14">
      <c r="A192" s="268" t="s">
        <v>167</v>
      </c>
      <c r="B192" s="100">
        <f>'2021-JJ Class'!C194+'AfterSchool Class'!C193+'Summer Class'!C193+'BRANCHES class-With NSH exp'!C193+'Sch Part Class-WIth NSH expansi'!C193+'Fund. Class'!C193+'GO Class'!C193</f>
        <v>0</v>
      </c>
      <c r="C192" s="100">
        <f>'2021-JJ Class'!D194+'AfterSchool Class'!D193+'Summer Class'!D193+'BRANCHES class-With NSH exp'!D193+'Sch Part Class-WIth NSH expansi'!D193+'Fund. Class'!D193+'GO Class'!D193</f>
        <v>0</v>
      </c>
      <c r="D192" s="100">
        <f>'2021-JJ Class'!E194+'AfterSchool Class'!E193+'Summer Class'!E193+'BRANCHES class-With NSH exp'!E193+'Sch Part Class-WIth NSH expansi'!E193+'Fund. Class'!E193+'GO Class'!E193</f>
        <v>0</v>
      </c>
      <c r="E192" s="100">
        <f>'2021-JJ Class'!F194+'AfterSchool Class'!F193+'Summer Class'!F193+'BRANCHES class-With NSH exp'!F193+'Sch Part Class-WIth NSH expansi'!F193+'Fund. Class'!F193+'GO Class'!F193</f>
        <v>0</v>
      </c>
      <c r="F192" s="100">
        <f>'2021-JJ Class'!G194+'AfterSchool Class'!G193+'Summer Class'!G193+'BRANCHES class-With NSH exp'!G193+'Sch Part Class-WIth NSH expansi'!G193+'Fund. Class'!G193+'GO Class'!G193</f>
        <v>0</v>
      </c>
      <c r="G192" s="100">
        <f>'2021-JJ Class'!H194+'AfterSchool Class'!H193+'Summer Class'!H193+'BRANCHES class-With NSH exp'!H193+'Sch Part Class-WIth NSH expansi'!H193+'Fund. Class'!H193+'GO Class'!H193</f>
        <v>0</v>
      </c>
      <c r="H192" s="100">
        <f>'2021-JJ Class'!I194+'AfterSchool Class'!I193+'Summer Class'!I193+'BRANCHES class-With NSH exp'!I193+'Sch Part Class-WIth NSH expansi'!I193+'Fund. Class'!I193+'GO Class'!I193</f>
        <v>0</v>
      </c>
      <c r="I192" s="100">
        <f>'2021-JJ Class'!J194+'AfterSchool Class'!J193+'Summer Class'!J193+'BRANCHES class-With NSH exp'!J193+'Sch Part Class-WIth NSH expansi'!J193+'Fund. Class'!J193+'GO Class'!J193</f>
        <v>0</v>
      </c>
      <c r="J192" s="100">
        <f>'2021-JJ Class'!K194+'AfterSchool Class'!K193+'Summer Class'!K193+'BRANCHES class-With NSH exp'!K193+'Sch Part Class-WIth NSH expansi'!K193+'Fund. Class'!K193+'GO Class'!K193</f>
        <v>0</v>
      </c>
      <c r="K192" s="100">
        <f>'2021-JJ Class'!L194+'AfterSchool Class'!L193+'Summer Class'!L193+'BRANCHES class-With NSH exp'!L193+'Sch Part Class-WIth NSH expansi'!L193+'Fund. Class'!L193+'GO Class'!L193</f>
        <v>0</v>
      </c>
      <c r="L192" s="100">
        <f>'2021-JJ Class'!M194+'AfterSchool Class'!M193+'Summer Class'!M193+'BRANCHES class-With NSH exp'!M193+'Sch Part Class-WIth NSH expansi'!M193+'Fund. Class'!M193+'GO Class'!M193</f>
        <v>0</v>
      </c>
      <c r="M192" s="100">
        <f>'2021-JJ Class'!N194+'AfterSchool Class'!N193+'Summer Class'!N193+'BRANCHES class-With NSH exp'!N193+'Sch Part Class-WIth NSH expansi'!N193+'Fund. Class'!N193+'GO Class'!N193</f>
        <v>0</v>
      </c>
      <c r="N192" s="100">
        <f>SUM(B192:M192)</f>
        <v>0</v>
      </c>
    </row>
    <row r="193" spans="1:14">
      <c r="A193" s="268" t="s">
        <v>168</v>
      </c>
      <c r="B193" s="116">
        <v>75</v>
      </c>
      <c r="C193" s="116">
        <v>75</v>
      </c>
      <c r="D193" s="116">
        <v>75</v>
      </c>
      <c r="E193" s="116">
        <v>75</v>
      </c>
      <c r="F193" s="116">
        <v>75</v>
      </c>
      <c r="G193" s="116">
        <v>75</v>
      </c>
      <c r="H193" s="116">
        <v>75</v>
      </c>
      <c r="I193" s="116">
        <v>75</v>
      </c>
      <c r="J193" s="116">
        <v>75</v>
      </c>
      <c r="K193" s="116">
        <v>75</v>
      </c>
      <c r="L193" s="116">
        <v>575</v>
      </c>
      <c r="M193" s="116">
        <v>75</v>
      </c>
      <c r="N193" s="116">
        <f t="shared" ref="N193:N196" si="31">SUM(B193:M193)</f>
        <v>1400</v>
      </c>
    </row>
    <row r="194" spans="1:14">
      <c r="A194" s="268" t="s">
        <v>169</v>
      </c>
      <c r="B194" s="116">
        <v>450</v>
      </c>
      <c r="C194" s="116">
        <v>450</v>
      </c>
      <c r="D194" s="116">
        <v>450</v>
      </c>
      <c r="E194" s="116">
        <v>450</v>
      </c>
      <c r="F194" s="116">
        <v>450</v>
      </c>
      <c r="G194" s="116">
        <v>450</v>
      </c>
      <c r="H194" s="116">
        <v>450</v>
      </c>
      <c r="I194" s="116">
        <v>450</v>
      </c>
      <c r="J194" s="116">
        <v>450</v>
      </c>
      <c r="K194" s="116">
        <v>450</v>
      </c>
      <c r="L194" s="116">
        <v>450</v>
      </c>
      <c r="M194" s="116">
        <v>450</v>
      </c>
      <c r="N194" s="116">
        <f t="shared" si="31"/>
        <v>5400</v>
      </c>
    </row>
    <row r="195" spans="1:14">
      <c r="A195" s="268" t="s">
        <v>170</v>
      </c>
      <c r="B195" s="116">
        <v>500</v>
      </c>
      <c r="C195" s="116">
        <v>500</v>
      </c>
      <c r="D195" s="116">
        <v>500</v>
      </c>
      <c r="E195" s="116">
        <v>500</v>
      </c>
      <c r="F195" s="116">
        <v>500</v>
      </c>
      <c r="G195" s="116">
        <v>500</v>
      </c>
      <c r="H195" s="116">
        <v>500</v>
      </c>
      <c r="I195" s="116">
        <v>500</v>
      </c>
      <c r="J195" s="116">
        <v>500</v>
      </c>
      <c r="K195" s="116">
        <v>500</v>
      </c>
      <c r="L195" s="116">
        <v>500</v>
      </c>
      <c r="M195" s="116">
        <v>500</v>
      </c>
      <c r="N195" s="116">
        <f t="shared" si="31"/>
        <v>6000</v>
      </c>
    </row>
    <row r="196" spans="1:14">
      <c r="A196" s="268" t="s">
        <v>171</v>
      </c>
      <c r="B196" s="116">
        <v>100</v>
      </c>
      <c r="C196" s="116">
        <v>100</v>
      </c>
      <c r="D196" s="116">
        <v>100</v>
      </c>
      <c r="E196" s="116">
        <v>100</v>
      </c>
      <c r="F196" s="116">
        <v>100</v>
      </c>
      <c r="G196" s="116">
        <v>100</v>
      </c>
      <c r="H196" s="116">
        <v>100</v>
      </c>
      <c r="I196" s="116">
        <v>100</v>
      </c>
      <c r="J196" s="116">
        <v>100</v>
      </c>
      <c r="K196" s="116">
        <v>100</v>
      </c>
      <c r="L196" s="116">
        <v>100</v>
      </c>
      <c r="M196" s="116">
        <v>100</v>
      </c>
      <c r="N196" s="116">
        <f t="shared" si="31"/>
        <v>1200</v>
      </c>
    </row>
    <row r="197" spans="1:14" s="350" customFormat="1">
      <c r="A197" s="342" t="s">
        <v>172</v>
      </c>
      <c r="B197" s="349">
        <f>SUM(B192:B196)</f>
        <v>1125</v>
      </c>
      <c r="C197" s="349">
        <f t="shared" ref="C197:M197" si="32">SUM(C192:C196)</f>
        <v>1125</v>
      </c>
      <c r="D197" s="349">
        <f t="shared" si="32"/>
        <v>1125</v>
      </c>
      <c r="E197" s="349">
        <f t="shared" si="32"/>
        <v>1125</v>
      </c>
      <c r="F197" s="349">
        <f t="shared" si="32"/>
        <v>1125</v>
      </c>
      <c r="G197" s="349">
        <f t="shared" si="32"/>
        <v>1125</v>
      </c>
      <c r="H197" s="349">
        <f t="shared" si="32"/>
        <v>1125</v>
      </c>
      <c r="I197" s="349">
        <f t="shared" si="32"/>
        <v>1125</v>
      </c>
      <c r="J197" s="349">
        <f t="shared" si="32"/>
        <v>1125</v>
      </c>
      <c r="K197" s="349">
        <f t="shared" si="32"/>
        <v>1125</v>
      </c>
      <c r="L197" s="349">
        <f t="shared" si="32"/>
        <v>1625</v>
      </c>
      <c r="M197" s="349">
        <f t="shared" si="32"/>
        <v>1125</v>
      </c>
      <c r="N197" s="349">
        <f>SUM(N192:N196)</f>
        <v>14000</v>
      </c>
    </row>
    <row r="198" spans="1:14" s="39" customFormat="1" ht="6" customHeight="1">
      <c r="A198" s="343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</row>
    <row r="199" spans="1:14" s="348" customFormat="1">
      <c r="A199" s="342" t="s">
        <v>173</v>
      </c>
      <c r="B199" s="347"/>
      <c r="C199" s="347"/>
      <c r="D199" s="347"/>
      <c r="E199" s="347"/>
      <c r="F199" s="347"/>
      <c r="G199" s="347"/>
      <c r="H199" s="347"/>
      <c r="I199" s="347"/>
      <c r="J199" s="347"/>
      <c r="K199" s="347"/>
      <c r="L199" s="347"/>
      <c r="M199" s="347"/>
      <c r="N199" s="347"/>
    </row>
    <row r="200" spans="1:14" s="48" customFormat="1">
      <c r="A200" s="344" t="s">
        <v>174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1:14">
      <c r="A201" s="272" t="s">
        <v>175</v>
      </c>
      <c r="B201" s="100">
        <v>967.83</v>
      </c>
      <c r="C201" s="100">
        <v>967.83</v>
      </c>
      <c r="D201" s="100">
        <v>967.83</v>
      </c>
      <c r="E201" s="100">
        <v>967.83</v>
      </c>
      <c r="F201" s="100">
        <v>967.83</v>
      </c>
      <c r="G201" s="100">
        <v>967.83</v>
      </c>
      <c r="H201" s="100">
        <v>967.83</v>
      </c>
      <c r="I201" s="100">
        <v>967.83</v>
      </c>
      <c r="J201" s="100">
        <v>967.83</v>
      </c>
      <c r="K201" s="100">
        <v>967.83</v>
      </c>
      <c r="L201" s="100">
        <v>967.83</v>
      </c>
      <c r="M201" s="100">
        <v>967.83</v>
      </c>
      <c r="N201" s="100">
        <f>SUM(B201:M201)</f>
        <v>11613.960000000001</v>
      </c>
    </row>
    <row r="202" spans="1:14">
      <c r="A202" s="272" t="s">
        <v>176</v>
      </c>
      <c r="B202" s="100">
        <v>153.41999999999999</v>
      </c>
      <c r="C202" s="100">
        <v>153.41999999999999</v>
      </c>
      <c r="D202" s="100">
        <v>153.41999999999999</v>
      </c>
      <c r="E202" s="100">
        <v>153.41999999999999</v>
      </c>
      <c r="F202" s="100">
        <v>153.41999999999999</v>
      </c>
      <c r="G202" s="100">
        <v>153.41999999999999</v>
      </c>
      <c r="H202" s="100">
        <v>153.41999999999999</v>
      </c>
      <c r="I202" s="100">
        <v>153.41999999999999</v>
      </c>
      <c r="J202" s="100">
        <v>153.41999999999999</v>
      </c>
      <c r="K202" s="100">
        <v>153.41999999999999</v>
      </c>
      <c r="L202" s="100">
        <v>153.41999999999999</v>
      </c>
      <c r="M202" s="100">
        <v>153.41999999999999</v>
      </c>
      <c r="N202" s="100">
        <f>SUM(B202:M202)</f>
        <v>1841.0400000000002</v>
      </c>
    </row>
    <row r="203" spans="1:14">
      <c r="A203" s="272" t="s">
        <v>177</v>
      </c>
      <c r="B203" s="100">
        <f>'2021-JJ Class'!C205+'AfterSchool Class'!C204+'Summer Class'!C204+'BRANCHES class-With NSH exp'!C204+'Sch Part Class-WIth NSH expansi'!C204+'Fund. Class'!C204+'GO Class'!C204</f>
        <v>535.75</v>
      </c>
      <c r="C203" s="100">
        <f>'2021-JJ Class'!D205+'AfterSchool Class'!D204+'Summer Class'!D204+'BRANCHES class-With NSH exp'!D204+'Sch Part Class-WIth NSH expansi'!D204+'Fund. Class'!D204+'GO Class'!D204</f>
        <v>535.75</v>
      </c>
      <c r="D203" s="100">
        <f>'2021-JJ Class'!E205+'AfterSchool Class'!E204+'Summer Class'!E204+'BRANCHES class-With NSH exp'!E204+'Sch Part Class-WIth NSH expansi'!E204+'Fund. Class'!E204+'GO Class'!E204</f>
        <v>535.75</v>
      </c>
      <c r="E203" s="100">
        <f>'2021-JJ Class'!F205+'AfterSchool Class'!F204+'Summer Class'!F204+'BRANCHES class-With NSH exp'!F204+'Sch Part Class-WIth NSH expansi'!F204+'Fund. Class'!F204+'GO Class'!F204</f>
        <v>535.75</v>
      </c>
      <c r="F203" s="100">
        <f>'2021-JJ Class'!G205+'AfterSchool Class'!G204+'Summer Class'!G204+'BRANCHES class-With NSH exp'!G204+'Sch Part Class-WIth NSH expansi'!G204+'Fund. Class'!G204+'GO Class'!G204</f>
        <v>535.75</v>
      </c>
      <c r="G203" s="100">
        <f>'2021-JJ Class'!H205+'AfterSchool Class'!H204+'Summer Class'!H204+'BRANCHES class-With NSH exp'!H204+'Sch Part Class-WIth NSH expansi'!H204+'Fund. Class'!H204+'GO Class'!H204</f>
        <v>535.75</v>
      </c>
      <c r="H203" s="100">
        <f>'2021-JJ Class'!I205+'AfterSchool Class'!I204+'Summer Class'!I204+'BRANCHES class-With NSH exp'!I204+'Sch Part Class-WIth NSH expansi'!I204+'Fund. Class'!I204+'GO Class'!I204</f>
        <v>535.75</v>
      </c>
      <c r="I203" s="100">
        <f>'2021-JJ Class'!J205+'AfterSchool Class'!J204+'Summer Class'!J204+'BRANCHES class-With NSH exp'!J204+'Sch Part Class-WIth NSH expansi'!J204+'Fund. Class'!J204+'GO Class'!J204</f>
        <v>535.75</v>
      </c>
      <c r="J203" s="100">
        <f>'2021-JJ Class'!K205+'AfterSchool Class'!K204+'Summer Class'!K204+'BRANCHES class-With NSH exp'!K204+'Sch Part Class-WIth NSH expansi'!K204+'Fund. Class'!K204+'GO Class'!K204</f>
        <v>535.75</v>
      </c>
      <c r="K203" s="100">
        <f>'2021-JJ Class'!L205+'AfterSchool Class'!L204+'Summer Class'!L204+'BRANCHES class-With NSH exp'!L204+'Sch Part Class-WIth NSH expansi'!L204+'Fund. Class'!L204+'GO Class'!L204</f>
        <v>535.75</v>
      </c>
      <c r="L203" s="100">
        <f>'2021-JJ Class'!M205+'AfterSchool Class'!M204+'Summer Class'!M204+'BRANCHES class-With NSH exp'!M204+'Sch Part Class-WIth NSH expansi'!M204+'Fund. Class'!M204+'GO Class'!M204</f>
        <v>535.75</v>
      </c>
      <c r="M203" s="100">
        <f>'2021-JJ Class'!N205+'AfterSchool Class'!N204+'Summer Class'!N204+'BRANCHES class-With NSH exp'!N204+'Sch Part Class-WIth NSH expansi'!N204+'Fund. Class'!N204+'GO Class'!N204</f>
        <v>535.75</v>
      </c>
      <c r="N203" s="100">
        <f>SUM(B203:M203)</f>
        <v>6429</v>
      </c>
    </row>
    <row r="204" spans="1:14" hidden="1">
      <c r="A204" s="271" t="s">
        <v>178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>
        <f>SUM(B204:M204)</f>
        <v>0</v>
      </c>
    </row>
    <row r="205" spans="1:14" hidden="1">
      <c r="A205" s="271" t="s">
        <v>179</v>
      </c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>
        <f>SUM(B205:M205)</f>
        <v>0</v>
      </c>
    </row>
    <row r="206" spans="1:14" s="51" customFormat="1">
      <c r="A206" s="344" t="s">
        <v>180</v>
      </c>
      <c r="B206" s="105">
        <f>SUM(B201:B205)</f>
        <v>1657</v>
      </c>
      <c r="C206" s="105">
        <f t="shared" ref="C206:N206" si="33">SUM(C201:C205)</f>
        <v>1657</v>
      </c>
      <c r="D206" s="105">
        <f t="shared" si="33"/>
        <v>1657</v>
      </c>
      <c r="E206" s="105">
        <f t="shared" si="33"/>
        <v>1657</v>
      </c>
      <c r="F206" s="105">
        <f t="shared" si="33"/>
        <v>1657</v>
      </c>
      <c r="G206" s="105">
        <f t="shared" si="33"/>
        <v>1657</v>
      </c>
      <c r="H206" s="105">
        <f t="shared" si="33"/>
        <v>1657</v>
      </c>
      <c r="I206" s="105">
        <f t="shared" si="33"/>
        <v>1657</v>
      </c>
      <c r="J206" s="105">
        <f t="shared" si="33"/>
        <v>1657</v>
      </c>
      <c r="K206" s="105">
        <f t="shared" si="33"/>
        <v>1657</v>
      </c>
      <c r="L206" s="105">
        <f t="shared" si="33"/>
        <v>1657</v>
      </c>
      <c r="M206" s="105">
        <f t="shared" si="33"/>
        <v>1657</v>
      </c>
      <c r="N206" s="105">
        <f t="shared" si="33"/>
        <v>19884</v>
      </c>
    </row>
    <row r="207" spans="1:14" hidden="1">
      <c r="A207" s="268" t="s">
        <v>181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</row>
    <row r="208" spans="1:14" hidden="1">
      <c r="A208" s="268" t="s">
        <v>182</v>
      </c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</row>
    <row r="209" spans="1:14" hidden="1">
      <c r="A209" s="268" t="s">
        <v>183</v>
      </c>
      <c r="B209" s="100">
        <f>'2021-JJ Class'!C211+'AfterSchool Class'!C210+'Summer Class'!C210+'BRANCHES class-With NSH exp'!C210+'Sch Part Class-WIth NSH expansi'!C210+'Fund. Class'!C210+'GO Class'!C210</f>
        <v>0</v>
      </c>
      <c r="C209" s="100">
        <f>'2021-JJ Class'!D211+'AfterSchool Class'!D210+'Summer Class'!D210+'BRANCHES class-With NSH exp'!D210+'Sch Part Class-WIth NSH expansi'!D210+'Fund. Class'!D210+'GO Class'!D210</f>
        <v>0</v>
      </c>
      <c r="D209" s="100">
        <f>'2021-JJ Class'!E211+'AfterSchool Class'!E210+'Summer Class'!E210+'BRANCHES class-With NSH exp'!E210+'Sch Part Class-WIth NSH expansi'!E210+'Fund. Class'!E210+'GO Class'!E210</f>
        <v>0</v>
      </c>
      <c r="E209" s="100">
        <f>'2021-JJ Class'!F211+'AfterSchool Class'!F210+'Summer Class'!F210+'BRANCHES class-With NSH exp'!F210+'Sch Part Class-WIth NSH expansi'!F210+'Fund. Class'!F210+'GO Class'!F210</f>
        <v>0</v>
      </c>
      <c r="F209" s="100">
        <f>'2021-JJ Class'!G211+'AfterSchool Class'!G210+'Summer Class'!G210+'BRANCHES class-With NSH exp'!G210+'Sch Part Class-WIth NSH expansi'!G210+'Fund. Class'!G210+'GO Class'!G210</f>
        <v>0</v>
      </c>
      <c r="G209" s="100">
        <f>'2021-JJ Class'!H211+'AfterSchool Class'!H210+'Summer Class'!H210+'BRANCHES class-With NSH exp'!H210+'Sch Part Class-WIth NSH expansi'!H210+'Fund. Class'!H210+'GO Class'!H210</f>
        <v>0</v>
      </c>
      <c r="H209" s="100">
        <f>'2021-JJ Class'!I211+'AfterSchool Class'!I210+'Summer Class'!I210+'BRANCHES class-With NSH exp'!I210+'Sch Part Class-WIth NSH expansi'!I210+'Fund. Class'!I210+'GO Class'!I210</f>
        <v>0</v>
      </c>
      <c r="I209" s="100">
        <f>'2021-JJ Class'!J211+'AfterSchool Class'!J210+'Summer Class'!J210+'BRANCHES class-With NSH exp'!J210+'Sch Part Class-WIth NSH expansi'!J210+'Fund. Class'!J210+'GO Class'!J210</f>
        <v>0</v>
      </c>
      <c r="J209" s="100">
        <f>'2021-JJ Class'!K211+'AfterSchool Class'!K210+'Summer Class'!K210+'BRANCHES class-With NSH exp'!K210+'Sch Part Class-WIth NSH expansi'!K210+'Fund. Class'!K210+'GO Class'!K210</f>
        <v>0</v>
      </c>
      <c r="K209" s="100">
        <f>'2021-JJ Class'!L211+'AfterSchool Class'!L210+'Summer Class'!L210+'BRANCHES class-With NSH exp'!L210+'Sch Part Class-WIth NSH expansi'!L210+'Fund. Class'!L210+'GO Class'!L210</f>
        <v>0</v>
      </c>
      <c r="L209" s="100">
        <f>'2021-JJ Class'!M211+'AfterSchool Class'!M210+'Summer Class'!M210+'BRANCHES class-With NSH exp'!M210+'Sch Part Class-WIth NSH expansi'!M210+'Fund. Class'!M210+'GO Class'!M210</f>
        <v>0</v>
      </c>
      <c r="M209" s="100">
        <f>'2021-JJ Class'!N211+'AfterSchool Class'!N210+'Summer Class'!N210+'BRANCHES class-With NSH exp'!N210+'Sch Part Class-WIth NSH expansi'!N210+'Fund. Class'!N210+'GO Class'!N210</f>
        <v>0</v>
      </c>
      <c r="N209" s="100">
        <f>SUM(B209:M209)</f>
        <v>0</v>
      </c>
    </row>
    <row r="210" spans="1:14">
      <c r="A210" s="268" t="s">
        <v>184</v>
      </c>
      <c r="B210" s="100">
        <f>'2021-JJ Class'!C212+'AfterSchool Class'!C211+'Summer Class'!C211+'BRANCHES class-With NSH exp'!C211+'Sch Part Class-WIth NSH expansi'!C211+'Fund. Class'!C211+'GO Class'!C211</f>
        <v>37.5</v>
      </c>
      <c r="C210" s="100">
        <f>'2021-JJ Class'!D212+'AfterSchool Class'!D211+'Summer Class'!D211+'BRANCHES class-With NSH exp'!D211+'Sch Part Class-WIth NSH expansi'!D211+'Fund. Class'!D211+'GO Class'!D211</f>
        <v>37.5</v>
      </c>
      <c r="D210" s="100">
        <f>'2021-JJ Class'!E212+'AfterSchool Class'!E211+'Summer Class'!E211+'BRANCHES class-With NSH exp'!E211+'Sch Part Class-WIth NSH expansi'!E211+'Fund. Class'!E211+'GO Class'!E211</f>
        <v>37.5</v>
      </c>
      <c r="E210" s="100">
        <f>'2021-JJ Class'!F212+'AfterSchool Class'!F211+'Summer Class'!F211+'BRANCHES class-With NSH exp'!F211+'Sch Part Class-WIth NSH expansi'!F211+'Fund. Class'!F211+'GO Class'!F211</f>
        <v>37.5</v>
      </c>
      <c r="F210" s="100">
        <f>'2021-JJ Class'!G212+'AfterSchool Class'!G211+'Summer Class'!G211+'BRANCHES class-With NSH exp'!G211+'Sch Part Class-WIth NSH expansi'!G211+'Fund. Class'!G211+'GO Class'!G211</f>
        <v>37.5</v>
      </c>
      <c r="G210" s="100">
        <f>'2021-JJ Class'!H212+'AfterSchool Class'!H211+'Summer Class'!H211+'BRANCHES class-With NSH exp'!H211+'Sch Part Class-WIth NSH expansi'!H211+'Fund. Class'!H211+'GO Class'!H211</f>
        <v>37.5</v>
      </c>
      <c r="H210" s="100">
        <f>'2021-JJ Class'!I212+'AfterSchool Class'!I211+'Summer Class'!I211+'BRANCHES class-With NSH exp'!I211+'Sch Part Class-WIth NSH expansi'!I211+'Fund. Class'!I211+'GO Class'!I211</f>
        <v>37.5</v>
      </c>
      <c r="I210" s="100">
        <f>'2021-JJ Class'!J212+'AfterSchool Class'!J211+'Summer Class'!J211+'BRANCHES class-With NSH exp'!J211+'Sch Part Class-WIth NSH expansi'!J211+'Fund. Class'!J211+'GO Class'!J211</f>
        <v>37.5</v>
      </c>
      <c r="J210" s="100">
        <f>'2021-JJ Class'!K212+'AfterSchool Class'!K211+'Summer Class'!K211+'BRANCHES class-With NSH exp'!K211+'Sch Part Class-WIth NSH expansi'!K211+'Fund. Class'!K211+'GO Class'!K211</f>
        <v>37.5</v>
      </c>
      <c r="K210" s="100">
        <f>'2021-JJ Class'!L212+'AfterSchool Class'!L211+'Summer Class'!L211+'BRANCHES class-With NSH exp'!L211+'Sch Part Class-WIth NSH expansi'!L211+'Fund. Class'!L211+'GO Class'!L211</f>
        <v>37.5</v>
      </c>
      <c r="L210" s="100">
        <f>'2021-JJ Class'!M212+'AfterSchool Class'!M211+'Summer Class'!M211+'BRANCHES class-With NSH exp'!M211+'Sch Part Class-WIth NSH expansi'!M211+'Fund. Class'!M211+'GO Class'!M211</f>
        <v>37.5</v>
      </c>
      <c r="M210" s="100">
        <f>'2021-JJ Class'!N212+'AfterSchool Class'!N211+'Summer Class'!N211+'BRANCHES class-With NSH exp'!N211+'Sch Part Class-WIth NSH expansi'!N211+'Fund. Class'!N211+'GO Class'!N211</f>
        <v>37.5</v>
      </c>
      <c r="N210" s="100">
        <f>SUM(B210:M210)</f>
        <v>450</v>
      </c>
    </row>
    <row r="211" spans="1:14" hidden="1">
      <c r="A211" s="268" t="s">
        <v>185</v>
      </c>
      <c r="B211" s="100">
        <f>'2021-JJ Class'!C213+'AfterSchool Class'!C212+'Summer Class'!C212+'BRANCHES class-With NSH exp'!C212+'Sch Part Class-WIth NSH expansi'!C212+'Fund. Class'!C212+'GO Class'!C212</f>
        <v>0</v>
      </c>
      <c r="C211" s="100">
        <f>'2021-JJ Class'!D213+'AfterSchool Class'!D212+'Summer Class'!D212+'BRANCHES class-With NSH exp'!D212+'Sch Part Class-WIth NSH expansi'!D212+'Fund. Class'!D212+'GO Class'!D212</f>
        <v>0</v>
      </c>
      <c r="D211" s="100">
        <f>'2021-JJ Class'!E213+'AfterSchool Class'!E212+'Summer Class'!E212+'BRANCHES class-With NSH exp'!E212+'Sch Part Class-WIth NSH expansi'!E212+'Fund. Class'!E212+'GO Class'!E212</f>
        <v>0</v>
      </c>
      <c r="E211" s="100">
        <f>'2021-JJ Class'!F213+'AfterSchool Class'!F212+'Summer Class'!F212+'BRANCHES class-With NSH exp'!F212+'Sch Part Class-WIth NSH expansi'!F212+'Fund. Class'!F212+'GO Class'!F212</f>
        <v>0</v>
      </c>
      <c r="F211" s="100">
        <f>'2021-JJ Class'!G213+'AfterSchool Class'!G212+'Summer Class'!G212+'BRANCHES class-With NSH exp'!G212+'Sch Part Class-WIth NSH expansi'!G212+'Fund. Class'!G212+'GO Class'!G212</f>
        <v>0</v>
      </c>
      <c r="G211" s="100">
        <f>'2021-JJ Class'!H213+'AfterSchool Class'!H212+'Summer Class'!H212+'BRANCHES class-With NSH exp'!H212+'Sch Part Class-WIth NSH expansi'!H212+'Fund. Class'!H212+'GO Class'!H212</f>
        <v>0</v>
      </c>
      <c r="H211" s="100">
        <f>'2021-JJ Class'!I213+'AfterSchool Class'!I212+'Summer Class'!I212+'BRANCHES class-With NSH exp'!I212+'Sch Part Class-WIth NSH expansi'!I212+'Fund. Class'!I212+'GO Class'!I212</f>
        <v>0</v>
      </c>
      <c r="I211" s="100">
        <f>'2021-JJ Class'!J213+'AfterSchool Class'!J212+'Summer Class'!J212+'BRANCHES class-With NSH exp'!J212+'Sch Part Class-WIth NSH expansi'!J212+'Fund. Class'!J212+'GO Class'!J212</f>
        <v>0</v>
      </c>
      <c r="J211" s="100">
        <f>'2021-JJ Class'!K213+'AfterSchool Class'!K212+'Summer Class'!K212+'BRANCHES class-With NSH exp'!K212+'Sch Part Class-WIth NSH expansi'!K212+'Fund. Class'!K212+'GO Class'!K212</f>
        <v>0</v>
      </c>
      <c r="K211" s="100">
        <f>'2021-JJ Class'!L213+'AfterSchool Class'!L212+'Summer Class'!L212+'BRANCHES class-With NSH exp'!L212+'Sch Part Class-WIth NSH expansi'!L212+'Fund. Class'!L212+'GO Class'!L212</f>
        <v>0</v>
      </c>
      <c r="L211" s="100">
        <f>'2021-JJ Class'!M213+'AfterSchool Class'!M212+'Summer Class'!M212+'BRANCHES class-With NSH exp'!M212+'Sch Part Class-WIth NSH expansi'!M212+'Fund. Class'!M212+'GO Class'!M212</f>
        <v>0</v>
      </c>
      <c r="M211" s="100">
        <f>'2021-JJ Class'!N213+'AfterSchool Class'!N212+'Summer Class'!N212+'BRANCHES class-With NSH exp'!N212+'Sch Part Class-WIth NSH expansi'!N212+'Fund. Class'!N212+'GO Class'!N212</f>
        <v>0</v>
      </c>
      <c r="N211" s="100"/>
    </row>
    <row r="212" spans="1:14" hidden="1">
      <c r="A212" s="268" t="s">
        <v>186</v>
      </c>
      <c r="B212" s="100">
        <f>'2021-JJ Class'!C214+'AfterSchool Class'!C213+'Summer Class'!C213+'BRANCHES class-With NSH exp'!C213+'Sch Part Class-WIth NSH expansi'!C213+'Fund. Class'!C213+'GO Class'!C213</f>
        <v>0</v>
      </c>
      <c r="C212" s="100">
        <f>'2021-JJ Class'!D214+'AfterSchool Class'!D213+'Summer Class'!D213+'BRANCHES class-With NSH exp'!D213+'Sch Part Class-WIth NSH expansi'!D213+'Fund. Class'!D213+'GO Class'!D213</f>
        <v>0</v>
      </c>
      <c r="D212" s="100">
        <f>'2021-JJ Class'!E214+'AfterSchool Class'!E213+'Summer Class'!E213+'BRANCHES class-With NSH exp'!E213+'Sch Part Class-WIth NSH expansi'!E213+'Fund. Class'!E213+'GO Class'!E213</f>
        <v>0</v>
      </c>
      <c r="E212" s="100">
        <f>'2021-JJ Class'!F214+'AfterSchool Class'!F213+'Summer Class'!F213+'BRANCHES class-With NSH exp'!F213+'Sch Part Class-WIth NSH expansi'!F213+'Fund. Class'!F213+'GO Class'!F213</f>
        <v>0</v>
      </c>
      <c r="F212" s="100">
        <f>'2021-JJ Class'!G214+'AfterSchool Class'!G213+'Summer Class'!G213+'BRANCHES class-With NSH exp'!G213+'Sch Part Class-WIth NSH expansi'!G213+'Fund. Class'!G213+'GO Class'!G213</f>
        <v>0</v>
      </c>
      <c r="G212" s="100">
        <f>'2021-JJ Class'!H214+'AfterSchool Class'!H213+'Summer Class'!H213+'BRANCHES class-With NSH exp'!H213+'Sch Part Class-WIth NSH expansi'!H213+'Fund. Class'!H213+'GO Class'!H213</f>
        <v>0</v>
      </c>
      <c r="H212" s="100">
        <f>'2021-JJ Class'!I214+'AfterSchool Class'!I213+'Summer Class'!I213+'BRANCHES class-With NSH exp'!I213+'Sch Part Class-WIth NSH expansi'!I213+'Fund. Class'!I213+'GO Class'!I213</f>
        <v>0</v>
      </c>
      <c r="I212" s="100">
        <f>'2021-JJ Class'!J214+'AfterSchool Class'!J213+'Summer Class'!J213+'BRANCHES class-With NSH exp'!J213+'Sch Part Class-WIth NSH expansi'!J213+'Fund. Class'!J213+'GO Class'!J213</f>
        <v>0</v>
      </c>
      <c r="J212" s="100">
        <f>'2021-JJ Class'!K214+'AfterSchool Class'!K213+'Summer Class'!K213+'BRANCHES class-With NSH exp'!K213+'Sch Part Class-WIth NSH expansi'!K213+'Fund. Class'!K213+'GO Class'!K213</f>
        <v>0</v>
      </c>
      <c r="K212" s="100">
        <f>'2021-JJ Class'!L214+'AfterSchool Class'!L213+'Summer Class'!L213+'BRANCHES class-With NSH exp'!L213+'Sch Part Class-WIth NSH expansi'!L213+'Fund. Class'!L213+'GO Class'!L213</f>
        <v>0</v>
      </c>
      <c r="L212" s="100">
        <f>'2021-JJ Class'!M214+'AfterSchool Class'!M213+'Summer Class'!M213+'BRANCHES class-With NSH exp'!M213+'Sch Part Class-WIth NSH expansi'!M213+'Fund. Class'!M213+'GO Class'!M213</f>
        <v>0</v>
      </c>
      <c r="M212" s="100">
        <f>'2021-JJ Class'!N214+'AfterSchool Class'!N213+'Summer Class'!N213+'BRANCHES class-With NSH exp'!N213+'Sch Part Class-WIth NSH expansi'!N213+'Fund. Class'!N213+'GO Class'!N213</f>
        <v>0</v>
      </c>
      <c r="N212" s="100"/>
    </row>
    <row r="213" spans="1:14">
      <c r="A213" s="268" t="s">
        <v>187</v>
      </c>
      <c r="B213" s="100">
        <f>'2021-JJ Class'!C215+'AfterSchool Class'!C214+'Summer Class'!C214+'BRANCHES class-With NSH exp'!C214+'Sch Part Class-WIth NSH expansi'!C214+'Fund. Class'!C214+'GO Class'!C214</f>
        <v>83.333333333333329</v>
      </c>
      <c r="C213" s="100">
        <f>'2021-JJ Class'!D215+'AfterSchool Class'!D214+'Summer Class'!D214+'BRANCHES class-With NSH exp'!D214+'Sch Part Class-WIth NSH expansi'!D214+'Fund. Class'!D214+'GO Class'!D214</f>
        <v>83.33</v>
      </c>
      <c r="D213" s="100">
        <f>'2021-JJ Class'!E215+'AfterSchool Class'!E214+'Summer Class'!E214+'BRANCHES class-With NSH exp'!E214+'Sch Part Class-WIth NSH expansi'!E214+'Fund. Class'!E214+'GO Class'!E214</f>
        <v>83.33</v>
      </c>
      <c r="E213" s="100">
        <f>'2021-JJ Class'!F215+'AfterSchool Class'!F214+'Summer Class'!F214+'BRANCHES class-With NSH exp'!F214+'Sch Part Class-WIth NSH expansi'!F214+'Fund. Class'!F214+'GO Class'!F214</f>
        <v>83.33</v>
      </c>
      <c r="F213" s="100">
        <f>'2021-JJ Class'!G215+'AfterSchool Class'!G214+'Summer Class'!G214+'BRANCHES class-With NSH exp'!G214+'Sch Part Class-WIth NSH expansi'!G214+'Fund. Class'!G214+'GO Class'!G214</f>
        <v>83.33</v>
      </c>
      <c r="G213" s="100">
        <f>'2021-JJ Class'!H215+'AfterSchool Class'!H214+'Summer Class'!H214+'BRANCHES class-With NSH exp'!H214+'Sch Part Class-WIth NSH expansi'!H214+'Fund. Class'!H214+'GO Class'!H214</f>
        <v>83.33</v>
      </c>
      <c r="H213" s="100">
        <f>'2021-JJ Class'!I215+'AfterSchool Class'!I214+'Summer Class'!I214+'BRANCHES class-With NSH exp'!I214+'Sch Part Class-WIth NSH expansi'!I214+'Fund. Class'!I214+'GO Class'!I214</f>
        <v>83.33</v>
      </c>
      <c r="I213" s="100">
        <f>'2021-JJ Class'!J215+'AfterSchool Class'!J214+'Summer Class'!J214+'BRANCHES class-With NSH exp'!J214+'Sch Part Class-WIth NSH expansi'!J214+'Fund. Class'!J214+'GO Class'!J214</f>
        <v>83.33</v>
      </c>
      <c r="J213" s="100">
        <f>'2021-JJ Class'!K215+'AfterSchool Class'!K214+'Summer Class'!K214+'BRANCHES class-With NSH exp'!K214+'Sch Part Class-WIth NSH expansi'!K214+'Fund. Class'!K214+'GO Class'!K214</f>
        <v>83.33</v>
      </c>
      <c r="K213" s="100">
        <f>'2021-JJ Class'!L215+'AfterSchool Class'!L214+'Summer Class'!L214+'BRANCHES class-With NSH exp'!L214+'Sch Part Class-WIth NSH expansi'!L214+'Fund. Class'!L214+'GO Class'!L214</f>
        <v>83.33</v>
      </c>
      <c r="L213" s="100">
        <f>'2021-JJ Class'!M215+'AfterSchool Class'!M214+'Summer Class'!M214+'BRANCHES class-With NSH exp'!M214+'Sch Part Class-WIth NSH expansi'!M214+'Fund. Class'!M214+'GO Class'!M214</f>
        <v>83.33</v>
      </c>
      <c r="M213" s="100">
        <f>'2021-JJ Class'!N215+'AfterSchool Class'!N214+'Summer Class'!N214+'BRANCHES class-With NSH exp'!N214+'Sch Part Class-WIth NSH expansi'!N214+'Fund. Class'!N214+'GO Class'!N214</f>
        <v>83.33</v>
      </c>
      <c r="N213" s="100">
        <f>SUM(B213:M213)</f>
        <v>999.96333333333348</v>
      </c>
    </row>
    <row r="214" spans="1:14" s="48" customFormat="1">
      <c r="A214" s="344" t="s">
        <v>188</v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1:14">
      <c r="A215" s="272" t="s">
        <v>189</v>
      </c>
      <c r="B215" s="100">
        <f>'2021-JJ Class'!C217+'AfterSchool Class'!C216+'Summer Class'!C216+'BRANCHES class-With NSH exp'!C216+'Sch Part Class-WIth NSH expansi'!C216+'Fund. Class'!C216+'GO Class'!C216</f>
        <v>166.67</v>
      </c>
      <c r="C215" s="100">
        <f>'2021-JJ Class'!D217+'AfterSchool Class'!D216+'Summer Class'!D216+'BRANCHES class-With NSH exp'!D216+'Sch Part Class-WIth NSH expansi'!D216+'Fund. Class'!D216+'GO Class'!D216</f>
        <v>166.67</v>
      </c>
      <c r="D215" s="100">
        <f>'2021-JJ Class'!E217+'AfterSchool Class'!E216+'Summer Class'!E216+'BRANCHES class-With NSH exp'!E216+'Sch Part Class-WIth NSH expansi'!E216+'Fund. Class'!E216+'GO Class'!E216</f>
        <v>166.67</v>
      </c>
      <c r="E215" s="100">
        <f>'2021-JJ Class'!F217+'AfterSchool Class'!F216+'Summer Class'!F216+'BRANCHES class-With NSH exp'!F216+'Sch Part Class-WIth NSH expansi'!F216+'Fund. Class'!F216+'GO Class'!F216</f>
        <v>166.67</v>
      </c>
      <c r="F215" s="100">
        <f>'2021-JJ Class'!G217+'AfterSchool Class'!G216+'Summer Class'!G216+'BRANCHES class-With NSH exp'!G216+'Sch Part Class-WIth NSH expansi'!G216+'Fund. Class'!G216+'GO Class'!G216</f>
        <v>166.67</v>
      </c>
      <c r="G215" s="100">
        <f>'2021-JJ Class'!H217+'AfterSchool Class'!H216+'Summer Class'!H216+'BRANCHES class-With NSH exp'!H216+'Sch Part Class-WIth NSH expansi'!H216+'Fund. Class'!H216+'GO Class'!H216</f>
        <v>166.67</v>
      </c>
      <c r="H215" s="100">
        <f>'2021-JJ Class'!I217+'AfterSchool Class'!I216+'Summer Class'!I216+'BRANCHES class-With NSH exp'!I216+'Sch Part Class-WIth NSH expansi'!I216+'Fund. Class'!I216+'GO Class'!I216</f>
        <v>166.67</v>
      </c>
      <c r="I215" s="100">
        <f>'2021-JJ Class'!J217+'AfterSchool Class'!J216+'Summer Class'!J216+'BRANCHES class-With NSH exp'!J216+'Sch Part Class-WIth NSH expansi'!J216+'Fund. Class'!J216+'GO Class'!J216</f>
        <v>166.67</v>
      </c>
      <c r="J215" s="100">
        <f>'2021-JJ Class'!K217+'AfterSchool Class'!K216+'Summer Class'!K216+'BRANCHES class-With NSH exp'!K216+'Sch Part Class-WIth NSH expansi'!K216+'Fund. Class'!K216+'GO Class'!K216</f>
        <v>166.67</v>
      </c>
      <c r="K215" s="100">
        <f>'2021-JJ Class'!L217+'AfterSchool Class'!L216+'Summer Class'!L216+'BRANCHES class-With NSH exp'!L216+'Sch Part Class-WIth NSH expansi'!L216+'Fund. Class'!L216+'GO Class'!L216</f>
        <v>166.67</v>
      </c>
      <c r="L215" s="100">
        <f>'2021-JJ Class'!M217+'AfterSchool Class'!M216+'Summer Class'!M216+'BRANCHES class-With NSH exp'!M216+'Sch Part Class-WIth NSH expansi'!M216+'Fund. Class'!M216+'GO Class'!M216</f>
        <v>166.67</v>
      </c>
      <c r="M215" s="100">
        <f>'2021-JJ Class'!N217+'AfterSchool Class'!N216+'Summer Class'!N216+'BRANCHES class-With NSH exp'!N216+'Sch Part Class-WIth NSH expansi'!N216+'Fund. Class'!N216+'GO Class'!N216</f>
        <v>166.67</v>
      </c>
      <c r="N215" s="100">
        <f>SUM(B215:M215)</f>
        <v>2000.0400000000002</v>
      </c>
    </row>
    <row r="216" spans="1:14" hidden="1">
      <c r="A216" s="271" t="s">
        <v>190</v>
      </c>
      <c r="B216" s="100">
        <f>'2021-JJ Class'!C218+'AfterSchool Class'!C217+'Summer Class'!C217+'BRANCHES class-With NSH exp'!C217+'Sch Part Class-WIth NSH expansi'!C217+'Fund. Class'!C217+'GO Class'!C217</f>
        <v>0</v>
      </c>
      <c r="C216" s="100">
        <f>'2021-JJ Class'!D218+'AfterSchool Class'!D217+'Summer Class'!D217+'BRANCHES class-With NSH exp'!D217+'Sch Part Class-WIth NSH expansi'!D217+'Fund. Class'!D217+'GO Class'!D217</f>
        <v>0</v>
      </c>
      <c r="D216" s="100">
        <f>'2021-JJ Class'!E218+'AfterSchool Class'!E217+'Summer Class'!E217+'BRANCHES class-With NSH exp'!E217+'Sch Part Class-WIth NSH expansi'!E217+'Fund. Class'!E217+'GO Class'!E217</f>
        <v>0</v>
      </c>
      <c r="E216" s="100">
        <f>'2021-JJ Class'!F218+'AfterSchool Class'!F217+'Summer Class'!F217+'BRANCHES class-With NSH exp'!F217+'Sch Part Class-WIth NSH expansi'!F217+'Fund. Class'!F217+'GO Class'!F217</f>
        <v>0</v>
      </c>
      <c r="F216" s="100">
        <f>'2021-JJ Class'!G218+'AfterSchool Class'!G217+'Summer Class'!G217+'BRANCHES class-With NSH exp'!G217+'Sch Part Class-WIth NSH expansi'!G217+'Fund. Class'!G217+'GO Class'!G217</f>
        <v>0</v>
      </c>
      <c r="G216" s="100">
        <f>'2021-JJ Class'!H218+'AfterSchool Class'!H217+'Summer Class'!H217+'BRANCHES class-With NSH exp'!H217+'Sch Part Class-WIth NSH expansi'!H217+'Fund. Class'!H217+'GO Class'!H217</f>
        <v>0</v>
      </c>
      <c r="H216" s="100">
        <f>'2021-JJ Class'!I218+'AfterSchool Class'!I217+'Summer Class'!I217+'BRANCHES class-With NSH exp'!I217+'Sch Part Class-WIth NSH expansi'!I217+'Fund. Class'!I217+'GO Class'!I217</f>
        <v>0</v>
      </c>
      <c r="I216" s="100">
        <f>'2021-JJ Class'!J218+'AfterSchool Class'!J217+'Summer Class'!J217+'BRANCHES class-With NSH exp'!J217+'Sch Part Class-WIth NSH expansi'!J217+'Fund. Class'!J217+'GO Class'!J217</f>
        <v>0</v>
      </c>
      <c r="J216" s="100">
        <f>'2021-JJ Class'!K218+'AfterSchool Class'!K217+'Summer Class'!K217+'BRANCHES class-With NSH exp'!K217+'Sch Part Class-WIth NSH expansi'!K217+'Fund. Class'!K217+'GO Class'!K217</f>
        <v>0</v>
      </c>
      <c r="K216" s="100">
        <f>'2021-JJ Class'!L218+'AfterSchool Class'!L217+'Summer Class'!L217+'BRANCHES class-With NSH exp'!L217+'Sch Part Class-WIth NSH expansi'!L217+'Fund. Class'!L217+'GO Class'!L217</f>
        <v>0</v>
      </c>
      <c r="L216" s="100">
        <f>'2021-JJ Class'!M218+'AfterSchool Class'!M217+'Summer Class'!M217+'BRANCHES class-With NSH exp'!M217+'Sch Part Class-WIth NSH expansi'!M217+'Fund. Class'!M217+'GO Class'!M217</f>
        <v>0</v>
      </c>
      <c r="M216" s="100">
        <f>'2021-JJ Class'!N218+'AfterSchool Class'!N217+'Summer Class'!N217+'BRANCHES class-With NSH exp'!N217+'Sch Part Class-WIth NSH expansi'!N217+'Fund. Class'!N217+'GO Class'!N217</f>
        <v>0</v>
      </c>
      <c r="N216" s="100"/>
    </row>
    <row r="217" spans="1:14">
      <c r="A217" s="272" t="s">
        <v>191</v>
      </c>
      <c r="B217" s="100">
        <f>'2021-JJ Class'!C219+'AfterSchool Class'!C218+'Summer Class'!C218+'BRANCHES class-With NSH exp'!C218+'Sch Part Class-WIth NSH expansi'!C218+'Fund. Class'!C218+'GO Class'!C218</f>
        <v>666.66666666666663</v>
      </c>
      <c r="C217" s="100">
        <f>'2021-JJ Class'!D219+'AfterSchool Class'!D218+'Summer Class'!D218+'BRANCHES class-With NSH exp'!D218+'Sch Part Class-WIth NSH expansi'!D218+'Fund. Class'!D218+'GO Class'!D218</f>
        <v>666.66666666666663</v>
      </c>
      <c r="D217" s="100">
        <f>'2021-JJ Class'!E219+'AfterSchool Class'!E218+'Summer Class'!E218+'BRANCHES class-With NSH exp'!E218+'Sch Part Class-WIth NSH expansi'!E218+'Fund. Class'!E218+'GO Class'!E218</f>
        <v>666.66666666666663</v>
      </c>
      <c r="E217" s="100">
        <f>'2021-JJ Class'!F219+'AfterSchool Class'!F218+'Summer Class'!F218+'BRANCHES class-With NSH exp'!F218+'Sch Part Class-WIth NSH expansi'!F218+'Fund. Class'!F218+'GO Class'!F218</f>
        <v>666.66666666666663</v>
      </c>
      <c r="F217" s="100">
        <f>'2021-JJ Class'!G219+'AfterSchool Class'!G218+'Summer Class'!G218+'BRANCHES class-With NSH exp'!G218+'Sch Part Class-WIth NSH expansi'!G218+'Fund. Class'!G218+'GO Class'!G218</f>
        <v>666.66666666666663</v>
      </c>
      <c r="G217" s="100">
        <f>'2021-JJ Class'!H219+'AfterSchool Class'!H218+'Summer Class'!H218+'BRANCHES class-With NSH exp'!H218+'Sch Part Class-WIth NSH expansi'!H218+'Fund. Class'!H218+'GO Class'!H218</f>
        <v>666.66666666666663</v>
      </c>
      <c r="H217" s="100">
        <f>'2021-JJ Class'!I219+'AfterSchool Class'!I218+'Summer Class'!I218+'BRANCHES class-With NSH exp'!I218+'Sch Part Class-WIth NSH expansi'!I218+'Fund. Class'!I218+'GO Class'!I218</f>
        <v>666.66666666666663</v>
      </c>
      <c r="I217" s="100">
        <f>'2021-JJ Class'!J219+'AfterSchool Class'!J218+'Summer Class'!J218+'BRANCHES class-With NSH exp'!J218+'Sch Part Class-WIth NSH expansi'!J218+'Fund. Class'!J218+'GO Class'!J218</f>
        <v>666.66666666666663</v>
      </c>
      <c r="J217" s="100">
        <f>'2021-JJ Class'!K219+'AfterSchool Class'!K218+'Summer Class'!K218+'BRANCHES class-With NSH exp'!K218+'Sch Part Class-WIth NSH expansi'!K218+'Fund. Class'!K218+'GO Class'!K218</f>
        <v>666.66666666666663</v>
      </c>
      <c r="K217" s="100">
        <f>'2021-JJ Class'!L219+'AfterSchool Class'!L218+'Summer Class'!L218+'BRANCHES class-With NSH exp'!L218+'Sch Part Class-WIth NSH expansi'!L218+'Fund. Class'!L218+'GO Class'!L218</f>
        <v>666.66666666666663</v>
      </c>
      <c r="L217" s="100">
        <f>'2021-JJ Class'!M219+'AfterSchool Class'!M218+'Summer Class'!M218+'BRANCHES class-With NSH exp'!M218+'Sch Part Class-WIth NSH expansi'!M218+'Fund. Class'!M218+'GO Class'!M218</f>
        <v>666.66666666666663</v>
      </c>
      <c r="M217" s="100">
        <f>'2021-JJ Class'!N219+'AfterSchool Class'!N218+'Summer Class'!N218+'BRANCHES class-With NSH exp'!N218+'Sch Part Class-WIth NSH expansi'!N218+'Fund. Class'!N218+'GO Class'!N218</f>
        <v>666.66666666666663</v>
      </c>
      <c r="N217" s="100">
        <f>SUM(B217:M217)</f>
        <v>8000.0000000000009</v>
      </c>
    </row>
    <row r="218" spans="1:14" s="48" customFormat="1">
      <c r="A218" s="344" t="s">
        <v>192</v>
      </c>
      <c r="B218" s="105">
        <f>SUM(B214:B217)</f>
        <v>833.33666666666659</v>
      </c>
      <c r="C218" s="105">
        <f t="shared" ref="C218:M218" si="34">SUM(C214:C217)</f>
        <v>833.33666666666659</v>
      </c>
      <c r="D218" s="105">
        <f t="shared" si="34"/>
        <v>833.33666666666659</v>
      </c>
      <c r="E218" s="105">
        <f t="shared" si="34"/>
        <v>833.33666666666659</v>
      </c>
      <c r="F218" s="105">
        <f t="shared" si="34"/>
        <v>833.33666666666659</v>
      </c>
      <c r="G218" s="105">
        <f t="shared" si="34"/>
        <v>833.33666666666659</v>
      </c>
      <c r="H218" s="105">
        <f t="shared" si="34"/>
        <v>833.33666666666659</v>
      </c>
      <c r="I218" s="105">
        <f t="shared" si="34"/>
        <v>833.33666666666659</v>
      </c>
      <c r="J218" s="105">
        <f t="shared" si="34"/>
        <v>833.33666666666659</v>
      </c>
      <c r="K218" s="105">
        <f t="shared" si="34"/>
        <v>833.33666666666659</v>
      </c>
      <c r="L218" s="105">
        <f t="shared" si="34"/>
        <v>833.33666666666659</v>
      </c>
      <c r="M218" s="105">
        <f t="shared" si="34"/>
        <v>833.33666666666659</v>
      </c>
      <c r="N218" s="105">
        <f>SUM(N215:N217)</f>
        <v>10000.040000000001</v>
      </c>
    </row>
    <row r="219" spans="1:14" s="350" customFormat="1">
      <c r="A219" s="342" t="s">
        <v>193</v>
      </c>
      <c r="B219" s="349">
        <f t="shared" ref="B219:M219" si="35">SUM(B218,B207:B213,B206)</f>
        <v>2611.17</v>
      </c>
      <c r="C219" s="349">
        <f t="shared" si="35"/>
        <v>2611.1666666666665</v>
      </c>
      <c r="D219" s="349">
        <f t="shared" si="35"/>
        <v>2611.1666666666665</v>
      </c>
      <c r="E219" s="349">
        <f t="shared" si="35"/>
        <v>2611.1666666666665</v>
      </c>
      <c r="F219" s="349">
        <f t="shared" si="35"/>
        <v>2611.1666666666665</v>
      </c>
      <c r="G219" s="349">
        <f t="shared" si="35"/>
        <v>2611.1666666666665</v>
      </c>
      <c r="H219" s="349">
        <f t="shared" si="35"/>
        <v>2611.1666666666665</v>
      </c>
      <c r="I219" s="349">
        <f t="shared" si="35"/>
        <v>2611.1666666666665</v>
      </c>
      <c r="J219" s="349">
        <f t="shared" si="35"/>
        <v>2611.1666666666665</v>
      </c>
      <c r="K219" s="349">
        <f t="shared" si="35"/>
        <v>2611.1666666666665</v>
      </c>
      <c r="L219" s="349">
        <f t="shared" si="35"/>
        <v>2611.1666666666665</v>
      </c>
      <c r="M219" s="349">
        <f t="shared" si="35"/>
        <v>2611.1666666666665</v>
      </c>
      <c r="N219" s="349">
        <f>SUM(N206+N210+N213+N218)</f>
        <v>31334.003333333334</v>
      </c>
    </row>
    <row r="220" spans="1:14" s="39" customFormat="1" ht="6" customHeight="1">
      <c r="A220" s="343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</row>
    <row r="221" spans="1:14" s="348" customFormat="1">
      <c r="A221" s="342" t="s">
        <v>194</v>
      </c>
      <c r="B221" s="347"/>
      <c r="C221" s="347"/>
      <c r="D221" s="347"/>
      <c r="E221" s="347"/>
      <c r="F221" s="347"/>
      <c r="G221" s="347"/>
      <c r="H221" s="347"/>
      <c r="I221" s="347"/>
      <c r="J221" s="347"/>
      <c r="K221" s="347"/>
      <c r="L221" s="347"/>
      <c r="M221" s="347"/>
      <c r="N221" s="347"/>
    </row>
    <row r="222" spans="1:14" s="346" customFormat="1">
      <c r="A222" s="344" t="s">
        <v>195</v>
      </c>
      <c r="B222" s="345"/>
      <c r="C222" s="345"/>
      <c r="D222" s="345"/>
      <c r="E222" s="345"/>
      <c r="F222" s="345"/>
      <c r="G222" s="345"/>
      <c r="H222" s="345"/>
      <c r="I222" s="345"/>
      <c r="J222" s="345"/>
      <c r="K222" s="345"/>
      <c r="L222" s="345"/>
      <c r="M222" s="345"/>
      <c r="N222" s="345"/>
    </row>
    <row r="223" spans="1:14">
      <c r="A223" s="257" t="s">
        <v>196</v>
      </c>
      <c r="B223" s="266">
        <v>3778</v>
      </c>
      <c r="C223" s="116">
        <v>2519</v>
      </c>
      <c r="D223" s="116">
        <v>2519</v>
      </c>
      <c r="E223" s="266">
        <v>3778</v>
      </c>
      <c r="F223" s="116">
        <v>2519</v>
      </c>
      <c r="G223" s="116">
        <v>2519</v>
      </c>
      <c r="H223" s="116">
        <v>2519</v>
      </c>
      <c r="I223" s="116">
        <v>2519</v>
      </c>
      <c r="J223" s="116">
        <v>2519</v>
      </c>
      <c r="K223" s="266">
        <v>3778</v>
      </c>
      <c r="L223" s="116">
        <v>2519</v>
      </c>
      <c r="M223" s="116">
        <v>2519</v>
      </c>
      <c r="N223" s="116">
        <f>SUM(B223:M223)</f>
        <v>34005</v>
      </c>
    </row>
    <row r="224" spans="1:14">
      <c r="A224" s="257" t="s">
        <v>197</v>
      </c>
      <c r="B224" s="266">
        <v>3667</v>
      </c>
      <c r="C224" s="116">
        <v>2444</v>
      </c>
      <c r="D224" s="116">
        <v>2444</v>
      </c>
      <c r="E224" s="266">
        <v>3667</v>
      </c>
      <c r="F224" s="116">
        <v>2444</v>
      </c>
      <c r="G224" s="116">
        <v>2444</v>
      </c>
      <c r="H224" s="116">
        <v>2444</v>
      </c>
      <c r="I224" s="116">
        <v>2444</v>
      </c>
      <c r="J224" s="116">
        <v>2444</v>
      </c>
      <c r="K224" s="266">
        <v>3667</v>
      </c>
      <c r="L224" s="116">
        <v>2444</v>
      </c>
      <c r="M224" s="116">
        <v>2444</v>
      </c>
      <c r="N224" s="116">
        <f>SUM(B224:M224)</f>
        <v>32997</v>
      </c>
    </row>
    <row r="225" spans="1:15" hidden="1">
      <c r="A225" s="257" t="s">
        <v>198</v>
      </c>
      <c r="B225" s="100">
        <f>'2021-JJ Class'!C227+'AfterSchool Class'!C226+'Summer Class'!C226+'BRANCHES class-With NSH exp'!C226+'Sch Part Class-WIth NSH expansi'!C226+'Fund. Class'!C226+'GO Class'!C226</f>
        <v>0</v>
      </c>
      <c r="C225" s="100">
        <f>'2021-JJ Class'!D227+'AfterSchool Class'!D226+'Summer Class'!D226+'BRANCHES class-With NSH exp'!D226+'Sch Part Class-WIth NSH expansi'!D226+'Fund. Class'!D226+'GO Class'!D226</f>
        <v>0</v>
      </c>
      <c r="D225" s="100">
        <f>'2021-JJ Class'!E227+'AfterSchool Class'!E226+'Summer Class'!E226+'BRANCHES class-With NSH exp'!E226+'Sch Part Class-WIth NSH expansi'!E226+'Fund. Class'!E226+'GO Class'!E226</f>
        <v>0</v>
      </c>
      <c r="E225" s="100">
        <f>'2021-JJ Class'!F227+'AfterSchool Class'!F226+'Summer Class'!F226+'BRANCHES class-With NSH exp'!F226+'Sch Part Class-WIth NSH expansi'!F226+'Fund. Class'!F226+'GO Class'!F226</f>
        <v>0</v>
      </c>
      <c r="F225" s="100">
        <f>'2021-JJ Class'!G227+'AfterSchool Class'!G226+'Summer Class'!G226+'BRANCHES class-With NSH exp'!G226+'Sch Part Class-WIth NSH expansi'!G226+'Fund. Class'!G226+'GO Class'!G226</f>
        <v>0</v>
      </c>
      <c r="G225" s="100">
        <f>'2021-JJ Class'!H227+'AfterSchool Class'!H226+'Summer Class'!H226+'BRANCHES class-With NSH exp'!H226+'Sch Part Class-WIth NSH expansi'!H226+'Fund. Class'!H226+'GO Class'!H226</f>
        <v>0</v>
      </c>
      <c r="H225" s="100">
        <f>'2021-JJ Class'!I227+'AfterSchool Class'!I226+'Summer Class'!I226+'BRANCHES class-With NSH exp'!I226+'Sch Part Class-WIth NSH expansi'!I226+'Fund. Class'!I226+'GO Class'!I226</f>
        <v>0</v>
      </c>
      <c r="I225" s="100">
        <f>'2021-JJ Class'!J227+'AfterSchool Class'!J226+'Summer Class'!J226+'BRANCHES class-With NSH exp'!J226+'Sch Part Class-WIth NSH expansi'!J226+'Fund. Class'!J226+'GO Class'!J226</f>
        <v>0</v>
      </c>
      <c r="J225" s="100">
        <f>'2021-JJ Class'!K227+'AfterSchool Class'!K226+'Summer Class'!K226+'BRANCHES class-With NSH exp'!K226+'Sch Part Class-WIth NSH expansi'!K226+'Fund. Class'!K226+'GO Class'!K226</f>
        <v>0</v>
      </c>
      <c r="K225" s="100">
        <f>'2021-JJ Class'!L227+'AfterSchool Class'!L226+'Summer Class'!L226+'BRANCHES class-With NSH exp'!L226+'Sch Part Class-WIth NSH expansi'!L226+'Fund. Class'!L226+'GO Class'!L226</f>
        <v>0</v>
      </c>
      <c r="L225" s="100">
        <f>'2021-JJ Class'!M227+'AfterSchool Class'!M226+'Summer Class'!M226+'BRANCHES class-With NSH exp'!M226+'Sch Part Class-WIth NSH expansi'!M226+'Fund. Class'!M226+'GO Class'!M226</f>
        <v>0</v>
      </c>
      <c r="M225" s="100">
        <f>'2021-JJ Class'!N227+'AfterSchool Class'!N226+'Summer Class'!N226+'BRANCHES class-With NSH exp'!N226+'Sch Part Class-WIth NSH expansi'!N226+'Fund. Class'!N226+'GO Class'!N226</f>
        <v>0</v>
      </c>
      <c r="N225" s="100">
        <f t="shared" ref="N225:N236" si="36">SUM(B225:M225)</f>
        <v>0</v>
      </c>
    </row>
    <row r="226" spans="1:15">
      <c r="A226" s="257" t="s">
        <v>252</v>
      </c>
      <c r="B226" s="116">
        <v>5556</v>
      </c>
      <c r="C226" s="116">
        <v>3704</v>
      </c>
      <c r="D226" s="116">
        <v>3704</v>
      </c>
      <c r="E226" s="116">
        <v>5556</v>
      </c>
      <c r="F226" s="116">
        <v>3704</v>
      </c>
      <c r="G226" s="116">
        <v>3704</v>
      </c>
      <c r="H226" s="116">
        <v>3704</v>
      </c>
      <c r="I226" s="116">
        <v>3704</v>
      </c>
      <c r="J226" s="116">
        <v>3704</v>
      </c>
      <c r="K226" s="116">
        <v>5556</v>
      </c>
      <c r="L226" s="116">
        <v>3704</v>
      </c>
      <c r="M226" s="116">
        <v>3704</v>
      </c>
      <c r="N226" s="116">
        <f>SUM(B226:M226)</f>
        <v>50004</v>
      </c>
      <c r="O226" s="116">
        <f t="shared" ref="O226" si="37">SUM(C226:N226)</f>
        <v>94452</v>
      </c>
    </row>
    <row r="227" spans="1:15">
      <c r="A227" s="257" t="s">
        <v>253</v>
      </c>
      <c r="B227" s="116">
        <v>5556</v>
      </c>
      <c r="C227" s="116">
        <v>3704</v>
      </c>
      <c r="D227" s="116">
        <v>3704</v>
      </c>
      <c r="E227" s="116">
        <v>5556</v>
      </c>
      <c r="F227" s="116">
        <v>3704</v>
      </c>
      <c r="G227" s="116">
        <v>3704</v>
      </c>
      <c r="H227" s="116">
        <v>3704</v>
      </c>
      <c r="I227" s="116">
        <v>3704</v>
      </c>
      <c r="J227" s="116">
        <v>3704</v>
      </c>
      <c r="K227" s="116">
        <v>5556</v>
      </c>
      <c r="L227" s="116">
        <v>3704</v>
      </c>
      <c r="M227" s="116">
        <v>3704</v>
      </c>
      <c r="N227" s="116">
        <f>SUM(B227:M227)</f>
        <v>50004</v>
      </c>
    </row>
    <row r="228" spans="1:15" hidden="1">
      <c r="A228" s="370" t="s">
        <v>201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00">
        <f t="shared" si="36"/>
        <v>0</v>
      </c>
    </row>
    <row r="229" spans="1:15">
      <c r="A229" s="257" t="s">
        <v>198</v>
      </c>
      <c r="B229" s="266">
        <v>3778</v>
      </c>
      <c r="C229" s="116">
        <v>2519</v>
      </c>
      <c r="D229" s="116">
        <v>2519</v>
      </c>
      <c r="E229" s="266">
        <v>3778</v>
      </c>
      <c r="F229" s="116">
        <v>2519</v>
      </c>
      <c r="G229" s="116">
        <v>2519</v>
      </c>
      <c r="H229" s="116">
        <v>2519</v>
      </c>
      <c r="I229" s="116">
        <v>2519</v>
      </c>
      <c r="J229" s="116">
        <v>2519</v>
      </c>
      <c r="K229" s="266">
        <v>3778</v>
      </c>
      <c r="L229" s="116">
        <v>2519</v>
      </c>
      <c r="M229" s="116">
        <v>2519</v>
      </c>
      <c r="N229" s="116">
        <f>SUM(B229:M229)</f>
        <v>34005</v>
      </c>
    </row>
    <row r="230" spans="1:15">
      <c r="A230" s="257" t="s">
        <v>201</v>
      </c>
      <c r="B230" s="369">
        <v>3333</v>
      </c>
      <c r="C230" s="174">
        <v>2222</v>
      </c>
      <c r="D230" s="174">
        <v>2222</v>
      </c>
      <c r="E230" s="369">
        <v>3333</v>
      </c>
      <c r="F230" s="174">
        <v>2222</v>
      </c>
      <c r="G230" s="174">
        <v>2222</v>
      </c>
      <c r="H230" s="174">
        <v>2222</v>
      </c>
      <c r="I230" s="174">
        <v>2222</v>
      </c>
      <c r="J230" s="174">
        <v>2222</v>
      </c>
      <c r="K230" s="369">
        <v>3333</v>
      </c>
      <c r="L230" s="174">
        <v>2222</v>
      </c>
      <c r="M230" s="174">
        <v>2222</v>
      </c>
      <c r="N230" s="116">
        <f>SUM(B230:M230)</f>
        <v>29997</v>
      </c>
    </row>
    <row r="231" spans="1:15">
      <c r="A231" s="257" t="s">
        <v>204</v>
      </c>
      <c r="B231" s="174">
        <v>1667</v>
      </c>
      <c r="C231" s="174">
        <v>1111</v>
      </c>
      <c r="D231" s="174">
        <v>1111</v>
      </c>
      <c r="E231" s="174">
        <v>1667</v>
      </c>
      <c r="F231" s="174">
        <v>1111</v>
      </c>
      <c r="G231" s="174">
        <v>1111</v>
      </c>
      <c r="H231" s="174">
        <v>1111</v>
      </c>
      <c r="I231" s="174">
        <v>1111</v>
      </c>
      <c r="J231" s="174">
        <v>1111</v>
      </c>
      <c r="K231" s="174">
        <v>1667</v>
      </c>
      <c r="L231" s="174">
        <v>1111</v>
      </c>
      <c r="M231" s="174">
        <v>1111</v>
      </c>
      <c r="N231" s="100">
        <f t="shared" si="36"/>
        <v>15000</v>
      </c>
    </row>
    <row r="232" spans="1:15">
      <c r="A232" s="257" t="s">
        <v>204</v>
      </c>
      <c r="B232" s="174">
        <v>1667</v>
      </c>
      <c r="C232" s="174">
        <v>1111</v>
      </c>
      <c r="D232" s="174">
        <v>1111</v>
      </c>
      <c r="E232" s="174">
        <v>1667</v>
      </c>
      <c r="F232" s="174">
        <v>1111</v>
      </c>
      <c r="G232" s="174">
        <v>1111</v>
      </c>
      <c r="H232" s="174">
        <v>1111</v>
      </c>
      <c r="I232" s="174">
        <v>1111</v>
      </c>
      <c r="J232" s="174">
        <v>1111</v>
      </c>
      <c r="K232" s="174">
        <v>1667</v>
      </c>
      <c r="L232" s="174">
        <v>1111</v>
      </c>
      <c r="M232" s="174">
        <v>1111</v>
      </c>
      <c r="N232" s="116">
        <f t="shared" si="36"/>
        <v>15000</v>
      </c>
    </row>
    <row r="233" spans="1:15" hidden="1">
      <c r="A233" s="257" t="s">
        <v>205</v>
      </c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00">
        <f t="shared" si="36"/>
        <v>0</v>
      </c>
    </row>
    <row r="234" spans="1:15">
      <c r="A234" s="257" t="s">
        <v>204</v>
      </c>
      <c r="B234" s="174">
        <v>1667</v>
      </c>
      <c r="C234" s="174">
        <v>1111</v>
      </c>
      <c r="D234" s="174">
        <v>1111</v>
      </c>
      <c r="E234" s="174">
        <v>1667</v>
      </c>
      <c r="F234" s="174">
        <v>1111</v>
      </c>
      <c r="G234" s="174">
        <v>1111</v>
      </c>
      <c r="H234" s="174">
        <v>1111</v>
      </c>
      <c r="I234" s="174">
        <v>1111</v>
      </c>
      <c r="J234" s="174">
        <v>1111</v>
      </c>
      <c r="K234" s="174">
        <v>1667</v>
      </c>
      <c r="L234" s="174">
        <v>1111</v>
      </c>
      <c r="M234" s="174">
        <v>1111</v>
      </c>
      <c r="N234" s="116">
        <f t="shared" si="36"/>
        <v>15000</v>
      </c>
    </row>
    <row r="235" spans="1:15">
      <c r="A235" s="257" t="s">
        <v>204</v>
      </c>
      <c r="B235" s="174">
        <v>1667</v>
      </c>
      <c r="C235" s="174">
        <v>1111</v>
      </c>
      <c r="D235" s="174">
        <v>1111</v>
      </c>
      <c r="E235" s="174">
        <v>1667</v>
      </c>
      <c r="F235" s="174">
        <v>1111</v>
      </c>
      <c r="G235" s="174">
        <v>1111</v>
      </c>
      <c r="H235" s="174">
        <v>1111</v>
      </c>
      <c r="I235" s="174">
        <v>1111</v>
      </c>
      <c r="J235" s="174">
        <v>1111</v>
      </c>
      <c r="K235" s="174">
        <v>1667</v>
      </c>
      <c r="L235" s="174">
        <v>1111</v>
      </c>
      <c r="M235" s="174">
        <v>1111</v>
      </c>
      <c r="N235" s="116">
        <f t="shared" si="36"/>
        <v>15000</v>
      </c>
    </row>
    <row r="236" spans="1:15">
      <c r="A236" s="257" t="s">
        <v>204</v>
      </c>
      <c r="B236" s="174">
        <v>1667</v>
      </c>
      <c r="C236" s="174">
        <v>1111</v>
      </c>
      <c r="D236" s="174">
        <v>1111</v>
      </c>
      <c r="E236" s="174">
        <v>1667</v>
      </c>
      <c r="F236" s="174">
        <v>1111</v>
      </c>
      <c r="G236" s="174">
        <v>1111</v>
      </c>
      <c r="H236" s="174">
        <v>1111</v>
      </c>
      <c r="I236" s="174">
        <v>1111</v>
      </c>
      <c r="J236" s="174">
        <v>1111</v>
      </c>
      <c r="K236" s="174">
        <v>1667</v>
      </c>
      <c r="L236" s="174">
        <v>1111</v>
      </c>
      <c r="M236" s="174">
        <v>1111</v>
      </c>
      <c r="N236" s="116">
        <f t="shared" si="36"/>
        <v>15000</v>
      </c>
    </row>
    <row r="237" spans="1:15" hidden="1">
      <c r="A237" s="257" t="s">
        <v>207</v>
      </c>
      <c r="B237" s="174">
        <f>'2021-JJ Class'!C235+'AfterSchool Class'!C234+'Summer Class'!C234+'BRANCHES class-With NSH exp'!C234+'Sch Part Class-WIth NSH expansi'!C234+'Fund. Class'!C234+'GO Class'!C234+'MAPLE Class'!C234+'CEDAR Class'!C234</f>
        <v>0</v>
      </c>
      <c r="C237" s="174">
        <f>'2021-JJ Class'!D235+'AfterSchool Class'!D234+'Summer Class'!D234+'BRANCHES class-With NSH exp'!D234+'Sch Part Class-WIth NSH expansi'!D234+'Fund. Class'!D234+'GO Class'!D234+'MAPLE Class'!D234+'CEDAR Class'!D234</f>
        <v>0</v>
      </c>
      <c r="D237" s="174">
        <f>'2021-JJ Class'!E235+'AfterSchool Class'!E234+'Summer Class'!E234+'BRANCHES class-With NSH exp'!E234+'Sch Part Class-WIth NSH expansi'!E234+'Fund. Class'!E234+'GO Class'!E234+'MAPLE Class'!E234+'CEDAR Class'!E234</f>
        <v>0</v>
      </c>
      <c r="E237" s="174">
        <f>'2021-JJ Class'!F235+'AfterSchool Class'!F234+'Summer Class'!F234+'BRANCHES class-With NSH exp'!F234+'Sch Part Class-WIth NSH expansi'!F234+'Fund. Class'!F234+'GO Class'!F234+'MAPLE Class'!F234+'CEDAR Class'!F234</f>
        <v>0</v>
      </c>
      <c r="F237" s="174">
        <f>'2021-JJ Class'!G235+'AfterSchool Class'!G234+'Summer Class'!G234+'BRANCHES class-With NSH exp'!G234+'Sch Part Class-WIth NSH expansi'!G234+'Fund. Class'!G234+'GO Class'!G234+'MAPLE Class'!G234+'CEDAR Class'!G234</f>
        <v>0</v>
      </c>
      <c r="G237" s="174">
        <f>'2021-JJ Class'!H235+'AfterSchool Class'!H234+'Summer Class'!H234+'BRANCHES class-With NSH exp'!H234+'Sch Part Class-WIth NSH expansi'!H234+'Fund. Class'!H234+'GO Class'!H234+'MAPLE Class'!H234+'CEDAR Class'!H234</f>
        <v>0</v>
      </c>
      <c r="H237" s="174">
        <f>'2021-JJ Class'!I235+'AfterSchool Class'!I234+'Summer Class'!I234+'BRANCHES class-With NSH exp'!I234+'Sch Part Class-WIth NSH expansi'!I234+'Fund. Class'!I234+'GO Class'!I234+'MAPLE Class'!I234+'CEDAR Class'!I234</f>
        <v>0</v>
      </c>
      <c r="I237" s="174">
        <f>'2021-JJ Class'!J235+'AfterSchool Class'!J234+'Summer Class'!J234+'BRANCHES class-With NSH exp'!J234+'Sch Part Class-WIth NSH expansi'!J234+'Fund. Class'!J234+'GO Class'!J234+'MAPLE Class'!J234+'CEDAR Class'!J234</f>
        <v>0</v>
      </c>
      <c r="J237" s="174">
        <f>'2021-JJ Class'!K235+'AfterSchool Class'!K234+'Summer Class'!K234+'BRANCHES class-With NSH exp'!K234+'Sch Part Class-WIth NSH expansi'!K234+'Fund. Class'!K234+'GO Class'!K234+'MAPLE Class'!K234+'CEDAR Class'!K234</f>
        <v>0</v>
      </c>
      <c r="K237" s="174">
        <f>'2021-JJ Class'!L235+'AfterSchool Class'!L234+'Summer Class'!L234+'BRANCHES class-With NSH exp'!L234+'Sch Part Class-WIth NSH expansi'!L234+'Fund. Class'!L234+'GO Class'!L234+'MAPLE Class'!L234+'CEDAR Class'!L234</f>
        <v>0</v>
      </c>
      <c r="L237" s="174">
        <f>'2021-JJ Class'!M235+'AfterSchool Class'!M234+'Summer Class'!M234+'BRANCHES class-With NSH exp'!M234+'Sch Part Class-WIth NSH expansi'!M234+'Fund. Class'!M234+'GO Class'!M234+'MAPLE Class'!M234+'CEDAR Class'!M234</f>
        <v>0</v>
      </c>
      <c r="M237" s="174">
        <f>'2021-JJ Class'!N235+'AfterSchool Class'!N234+'Summer Class'!N234+'BRANCHES class-With NSH exp'!N234+'Sch Part Class-WIth NSH expansi'!N234+'Fund. Class'!N234+'GO Class'!N234+'MAPLE Class'!N234+'CEDAR Class'!N234</f>
        <v>0</v>
      </c>
      <c r="N237" s="100">
        <f t="shared" ref="N237:N240" si="38">SUM(B237:M237)</f>
        <v>0</v>
      </c>
    </row>
    <row r="238" spans="1:15" s="263" customFormat="1">
      <c r="A238" s="257"/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</row>
    <row r="239" spans="1:15">
      <c r="A239" s="257" t="s">
        <v>214</v>
      </c>
      <c r="B239" s="282">
        <v>3692</v>
      </c>
      <c r="C239" s="282">
        <v>3692</v>
      </c>
      <c r="D239" s="282">
        <v>3692</v>
      </c>
      <c r="E239" s="282">
        <v>3692</v>
      </c>
      <c r="F239" s="282">
        <v>3692</v>
      </c>
      <c r="G239" s="282">
        <v>3692</v>
      </c>
      <c r="H239" s="282">
        <v>5540</v>
      </c>
      <c r="I239" s="282">
        <v>3692</v>
      </c>
      <c r="J239" s="282">
        <v>3692</v>
      </c>
      <c r="K239" s="282">
        <v>3692</v>
      </c>
      <c r="L239" s="282">
        <v>3692</v>
      </c>
      <c r="M239" s="282">
        <v>5540</v>
      </c>
      <c r="N239" s="330">
        <f>SUM(B239:M239)</f>
        <v>48000</v>
      </c>
    </row>
    <row r="240" spans="1:15">
      <c r="A240" s="257" t="s">
        <v>215</v>
      </c>
      <c r="B240" s="100">
        <f>'2021-JJ Class'!C240+'AfterSchool Class'!C239+'Summer Class'!C239+'BRANCHES class-With NSH exp'!C239+'Sch Part Class-WIth NSH expansi'!C240+'Fund. Class'!C239+'GO Class'!C239</f>
        <v>1300</v>
      </c>
      <c r="C240" s="100">
        <f>'2021-JJ Class'!D240+'AfterSchool Class'!D239+'Summer Class'!D239+'BRANCHES class-With NSH exp'!D239+'Sch Part Class-WIth NSH expansi'!D240+'Fund. Class'!D239+'GO Class'!D239</f>
        <v>1300</v>
      </c>
      <c r="D240" s="100">
        <f>'2021-JJ Class'!E240+'AfterSchool Class'!E239+'Summer Class'!E239+'BRANCHES class-With NSH exp'!E239+'Sch Part Class-WIth NSH expansi'!E240+'Fund. Class'!E239+'GO Class'!E239</f>
        <v>1300</v>
      </c>
      <c r="E240" s="100">
        <f>'2021-JJ Class'!F240+'AfterSchool Class'!F239+'Summer Class'!F239+'BRANCHES class-With NSH exp'!F239+'Sch Part Class-WIth NSH expansi'!F240+'Fund. Class'!F239+'GO Class'!F239</f>
        <v>1300</v>
      </c>
      <c r="F240" s="100">
        <f>'2021-JJ Class'!G240+'AfterSchool Class'!G239+'Summer Class'!G239+'BRANCHES class-With NSH exp'!G239+'Sch Part Class-WIth NSH expansi'!G240+'Fund. Class'!G239+'GO Class'!G239</f>
        <v>1300</v>
      </c>
      <c r="G240" s="100">
        <f>'2021-JJ Class'!H240+'AfterSchool Class'!H239+'Summer Class'!H239+'BRANCHES class-With NSH exp'!H239+'Sch Part Class-WIth NSH expansi'!H240+'Fund. Class'!H239+'GO Class'!H239</f>
        <v>0</v>
      </c>
      <c r="H240" s="100">
        <f>'2021-JJ Class'!I240+'AfterSchool Class'!I239+'Summer Class'!I239+'BRANCHES class-With NSH exp'!I239+'Sch Part Class-WIth NSH expansi'!I240+'Fund. Class'!I239+'GO Class'!I239</f>
        <v>0</v>
      </c>
      <c r="I240" s="100">
        <f>'2021-JJ Class'!J240+'AfterSchool Class'!J239+'Summer Class'!J239+'BRANCHES class-With NSH exp'!J239+'Sch Part Class-WIth NSH expansi'!J240+'Fund. Class'!J239+'GO Class'!J239</f>
        <v>0</v>
      </c>
      <c r="J240" s="100">
        <f>'2021-JJ Class'!K240+'AfterSchool Class'!K239+'Summer Class'!K239+'BRANCHES class-With NSH exp'!K239+'Sch Part Class-WIth NSH expansi'!K240+'Fund. Class'!K239+'GO Class'!K239</f>
        <v>1300</v>
      </c>
      <c r="K240" s="100">
        <f>'2021-JJ Class'!L240+'AfterSchool Class'!L239+'Summer Class'!L239+'BRANCHES class-With NSH exp'!L239+'Sch Part Class-WIth NSH expansi'!L240+'Fund. Class'!L239+'GO Class'!L239</f>
        <v>1300</v>
      </c>
      <c r="L240" s="100">
        <f>'2021-JJ Class'!M240+'AfterSchool Class'!M239+'Summer Class'!M239+'BRANCHES class-With NSH exp'!M239+'Sch Part Class-WIth NSH expansi'!M240+'Fund. Class'!M239+'GO Class'!M239</f>
        <v>1300</v>
      </c>
      <c r="M240" s="100">
        <f>'2021-JJ Class'!N240+'AfterSchool Class'!N239+'Summer Class'!N239+'BRANCHES class-With NSH exp'!N239+'Sch Part Class-WIth NSH expansi'!N240+'Fund. Class'!N239+'GO Class'!N239</f>
        <v>1300</v>
      </c>
      <c r="N240" s="100">
        <f t="shared" si="38"/>
        <v>11700</v>
      </c>
    </row>
    <row r="241" spans="1:14" s="334" customFormat="1">
      <c r="A241" s="351" t="s">
        <v>216</v>
      </c>
      <c r="B241" s="333">
        <f>SUM(B223:B240)</f>
        <v>38995</v>
      </c>
      <c r="C241" s="333">
        <f t="shared" ref="C241:M241" si="39">SUM(C223:C240)</f>
        <v>27659</v>
      </c>
      <c r="D241" s="333">
        <f t="shared" si="39"/>
        <v>27659</v>
      </c>
      <c r="E241" s="333">
        <f t="shared" si="39"/>
        <v>38995</v>
      </c>
      <c r="F241" s="333">
        <f t="shared" si="39"/>
        <v>27659</v>
      </c>
      <c r="G241" s="333">
        <f t="shared" si="39"/>
        <v>26359</v>
      </c>
      <c r="H241" s="333">
        <f t="shared" si="39"/>
        <v>28207</v>
      </c>
      <c r="I241" s="333">
        <f t="shared" si="39"/>
        <v>26359</v>
      </c>
      <c r="J241" s="333">
        <f t="shared" si="39"/>
        <v>27659</v>
      </c>
      <c r="K241" s="333">
        <f t="shared" si="39"/>
        <v>38995</v>
      </c>
      <c r="L241" s="333">
        <f t="shared" si="39"/>
        <v>27659</v>
      </c>
      <c r="M241" s="333">
        <f t="shared" si="39"/>
        <v>29507</v>
      </c>
      <c r="N241" s="333">
        <f>SUM(N223:N240)</f>
        <v>365712</v>
      </c>
    </row>
    <row r="242" spans="1:14">
      <c r="A242" s="268" t="s">
        <v>217</v>
      </c>
      <c r="B242" s="100">
        <v>5889</v>
      </c>
      <c r="C242" s="100">
        <v>3926</v>
      </c>
      <c r="D242" s="100">
        <v>3926</v>
      </c>
      <c r="E242" s="100">
        <v>5889</v>
      </c>
      <c r="F242" s="100">
        <v>3926</v>
      </c>
      <c r="G242" s="100">
        <v>3926</v>
      </c>
      <c r="H242" s="100">
        <v>3926</v>
      </c>
      <c r="I242" s="100">
        <v>3926</v>
      </c>
      <c r="J242" s="100">
        <v>3926</v>
      </c>
      <c r="K242" s="100">
        <v>5889</v>
      </c>
      <c r="L242" s="100">
        <v>3926</v>
      </c>
      <c r="M242" s="100">
        <v>3926</v>
      </c>
      <c r="N242" s="100">
        <f>SUM(B242:M242)</f>
        <v>53001</v>
      </c>
    </row>
    <row r="243" spans="1:14">
      <c r="A243" s="268" t="s">
        <v>218</v>
      </c>
      <c r="B243" s="100">
        <v>500</v>
      </c>
      <c r="C243" s="100">
        <v>500</v>
      </c>
      <c r="D243" s="100">
        <v>500</v>
      </c>
      <c r="E243" s="100">
        <v>500</v>
      </c>
      <c r="F243" s="100">
        <v>500</v>
      </c>
      <c r="G243" s="100">
        <v>500</v>
      </c>
      <c r="H243" s="100">
        <v>500</v>
      </c>
      <c r="I243" s="100">
        <v>500</v>
      </c>
      <c r="J243" s="100">
        <v>500</v>
      </c>
      <c r="K243" s="100">
        <v>500</v>
      </c>
      <c r="L243" s="100">
        <v>500</v>
      </c>
      <c r="M243" s="100">
        <v>500</v>
      </c>
      <c r="N243" s="100">
        <f>SUM(B243:M243)</f>
        <v>6000</v>
      </c>
    </row>
    <row r="244" spans="1:14">
      <c r="A244" s="268" t="s">
        <v>219</v>
      </c>
      <c r="B244" s="100">
        <v>3500</v>
      </c>
      <c r="C244" s="100">
        <v>3500</v>
      </c>
      <c r="D244" s="100">
        <v>3500</v>
      </c>
      <c r="E244" s="100">
        <v>3500</v>
      </c>
      <c r="F244" s="100">
        <v>3500</v>
      </c>
      <c r="G244" s="100">
        <v>3500</v>
      </c>
      <c r="H244" s="100">
        <v>3500</v>
      </c>
      <c r="I244" s="100">
        <v>3500</v>
      </c>
      <c r="J244" s="100">
        <v>3500</v>
      </c>
      <c r="K244" s="100">
        <v>3500</v>
      </c>
      <c r="L244" s="100">
        <v>3500</v>
      </c>
      <c r="M244" s="100">
        <v>3500</v>
      </c>
      <c r="N244" s="174">
        <f>SUM(B244:M244)</f>
        <v>42000</v>
      </c>
    </row>
    <row r="245" spans="1:14">
      <c r="A245" s="268" t="s">
        <v>254</v>
      </c>
      <c r="B245" s="100">
        <v>1666.67</v>
      </c>
      <c r="C245" s="100">
        <v>1666.67</v>
      </c>
      <c r="D245" s="100">
        <v>1666.67</v>
      </c>
      <c r="E245" s="100">
        <v>1666.67</v>
      </c>
      <c r="F245" s="100">
        <v>1666.67</v>
      </c>
      <c r="G245" s="100">
        <v>1666.67</v>
      </c>
      <c r="H245" s="100">
        <v>1666.67</v>
      </c>
      <c r="I245" s="100">
        <v>1666.67</v>
      </c>
      <c r="J245" s="100">
        <v>1666.67</v>
      </c>
      <c r="K245" s="100">
        <v>1666.67</v>
      </c>
      <c r="L245" s="100">
        <v>1666.67</v>
      </c>
      <c r="M245" s="100">
        <v>1666.67</v>
      </c>
      <c r="N245" s="174">
        <f>SUM(B245:M245)</f>
        <v>20000.04</v>
      </c>
    </row>
    <row r="246" spans="1:14">
      <c r="A246" s="268" t="s">
        <v>255</v>
      </c>
      <c r="B246" s="100">
        <v>833.33</v>
      </c>
      <c r="C246" s="100">
        <v>833.33</v>
      </c>
      <c r="D246" s="100">
        <v>833.33</v>
      </c>
      <c r="E246" s="100">
        <v>833.33</v>
      </c>
      <c r="F246" s="100">
        <v>833.33</v>
      </c>
      <c r="G246" s="100">
        <v>833.33</v>
      </c>
      <c r="H246" s="100">
        <v>833.33</v>
      </c>
      <c r="I246" s="100">
        <v>833.33</v>
      </c>
      <c r="J246" s="100">
        <v>833.33</v>
      </c>
      <c r="K246" s="100">
        <v>833.33</v>
      </c>
      <c r="L246" s="100">
        <v>833.33</v>
      </c>
      <c r="M246" s="100">
        <v>833.33</v>
      </c>
      <c r="N246" s="100">
        <f>SUM(B246:M246)</f>
        <v>9999.9600000000009</v>
      </c>
    </row>
    <row r="247" spans="1:14" s="350" customFormat="1">
      <c r="A247" s="342" t="s">
        <v>222</v>
      </c>
      <c r="B247" s="349">
        <f>SUM(B241:B246)</f>
        <v>51384</v>
      </c>
      <c r="C247" s="349">
        <f t="shared" ref="C247:M247" si="40">SUM(C241:C246)</f>
        <v>38085</v>
      </c>
      <c r="D247" s="349">
        <f t="shared" si="40"/>
        <v>38085</v>
      </c>
      <c r="E247" s="349">
        <f t="shared" si="40"/>
        <v>51384</v>
      </c>
      <c r="F247" s="349">
        <f t="shared" si="40"/>
        <v>38085</v>
      </c>
      <c r="G247" s="349">
        <f t="shared" si="40"/>
        <v>36785</v>
      </c>
      <c r="H247" s="349">
        <f t="shared" si="40"/>
        <v>38633</v>
      </c>
      <c r="I247" s="349">
        <f t="shared" si="40"/>
        <v>36785</v>
      </c>
      <c r="J247" s="349">
        <f t="shared" si="40"/>
        <v>38085</v>
      </c>
      <c r="K247" s="349">
        <f t="shared" si="40"/>
        <v>51384</v>
      </c>
      <c r="L247" s="349">
        <f t="shared" si="40"/>
        <v>38085</v>
      </c>
      <c r="M247" s="349">
        <f t="shared" si="40"/>
        <v>39933</v>
      </c>
      <c r="N247" s="349">
        <f>SUM(N241:N246)</f>
        <v>496713</v>
      </c>
    </row>
    <row r="248" spans="1:14" s="39" customFormat="1" ht="6" customHeight="1">
      <c r="A248" s="343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</row>
    <row r="249" spans="1:14" s="348" customFormat="1">
      <c r="A249" s="342" t="s">
        <v>223</v>
      </c>
      <c r="B249" s="347"/>
      <c r="C249" s="347"/>
      <c r="D249" s="347"/>
      <c r="E249" s="347"/>
      <c r="F249" s="347"/>
      <c r="G249" s="347"/>
      <c r="H249" s="347"/>
      <c r="I249" s="347"/>
      <c r="J249" s="347"/>
      <c r="K249" s="347"/>
      <c r="L249" s="347"/>
      <c r="M249" s="347"/>
      <c r="N249" s="347"/>
    </row>
    <row r="250" spans="1:14">
      <c r="A250" s="352" t="s">
        <v>224</v>
      </c>
      <c r="B250" s="100">
        <v>1165</v>
      </c>
      <c r="C250" s="100">
        <v>1165</v>
      </c>
      <c r="D250" s="100">
        <v>1215</v>
      </c>
      <c r="E250" s="100">
        <v>1215</v>
      </c>
      <c r="F250" s="100">
        <v>1715</v>
      </c>
      <c r="G250" s="100">
        <v>1165</v>
      </c>
      <c r="H250" s="100">
        <v>1315</v>
      </c>
      <c r="I250" s="100">
        <v>2065</v>
      </c>
      <c r="J250" s="100">
        <v>1165</v>
      </c>
      <c r="K250" s="100">
        <v>1615</v>
      </c>
      <c r="L250" s="100">
        <v>1165</v>
      </c>
      <c r="M250" s="100">
        <v>1215</v>
      </c>
      <c r="N250" s="174">
        <f>SUM(B250:M250)</f>
        <v>16180</v>
      </c>
    </row>
    <row r="251" spans="1:14" hidden="1">
      <c r="A251" s="40" t="s">
        <v>225</v>
      </c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</row>
    <row r="252" spans="1:14" s="350" customFormat="1">
      <c r="A252" s="342" t="s">
        <v>226</v>
      </c>
      <c r="B252" s="349">
        <f>SUM(B250:B251)</f>
        <v>1165</v>
      </c>
      <c r="C252" s="349">
        <f t="shared" ref="C252:N252" si="41">SUM(C250:C251)</f>
        <v>1165</v>
      </c>
      <c r="D252" s="349">
        <f t="shared" si="41"/>
        <v>1215</v>
      </c>
      <c r="E252" s="349">
        <f t="shared" si="41"/>
        <v>1215</v>
      </c>
      <c r="F252" s="349">
        <f t="shared" si="41"/>
        <v>1715</v>
      </c>
      <c r="G252" s="349">
        <f t="shared" si="41"/>
        <v>1165</v>
      </c>
      <c r="H252" s="349">
        <f t="shared" si="41"/>
        <v>1315</v>
      </c>
      <c r="I252" s="349">
        <f t="shared" si="41"/>
        <v>2065</v>
      </c>
      <c r="J252" s="349">
        <f t="shared" si="41"/>
        <v>1165</v>
      </c>
      <c r="K252" s="349">
        <f t="shared" si="41"/>
        <v>1615</v>
      </c>
      <c r="L252" s="349">
        <f t="shared" si="41"/>
        <v>1165</v>
      </c>
      <c r="M252" s="349">
        <f t="shared" si="41"/>
        <v>1215</v>
      </c>
      <c r="N252" s="349">
        <f t="shared" si="41"/>
        <v>16180</v>
      </c>
    </row>
    <row r="253" spans="1:14" s="39" customFormat="1" ht="6" customHeight="1">
      <c r="A253" s="45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</row>
    <row r="254" spans="1:14" s="348" customFormat="1">
      <c r="A254" s="342" t="s">
        <v>227</v>
      </c>
      <c r="B254" s="347"/>
      <c r="C254" s="347"/>
      <c r="D254" s="347"/>
      <c r="E254" s="347"/>
      <c r="F254" s="347"/>
      <c r="G254" s="347"/>
      <c r="H254" s="347"/>
      <c r="I254" s="347"/>
      <c r="J254" s="347"/>
      <c r="K254" s="347"/>
      <c r="L254" s="347"/>
      <c r="M254" s="347"/>
      <c r="N254" s="347"/>
    </row>
    <row r="255" spans="1:14" hidden="1">
      <c r="A255" s="23" t="s">
        <v>228</v>
      </c>
      <c r="B255" s="100">
        <f>'2021-JJ Class'!C254+'AfterSchool Class'!C253+'Summer Class'!C252+'BRANCHES class-With NSH exp'!C253+'Sch Part Class-WIth NSH expansi'!C254+'Fund. Class'!C253+'GO Class'!C253</f>
        <v>200</v>
      </c>
      <c r="C255" s="100">
        <f>'2021-JJ Class'!D254+'AfterSchool Class'!D253+'Summer Class'!D252+'BRANCHES class-With NSH exp'!D253+'Sch Part Class-WIth NSH expansi'!D254+'Fund. Class'!D253+'GO Class'!D253</f>
        <v>200</v>
      </c>
      <c r="D255" s="100">
        <f>'2021-JJ Class'!E254+'AfterSchool Class'!E253+'Summer Class'!E252+'BRANCHES class-With NSH exp'!E253+'Sch Part Class-WIth NSH expansi'!E254+'Fund. Class'!E253+'GO Class'!E253</f>
        <v>350</v>
      </c>
      <c r="E255" s="100">
        <f>'2021-JJ Class'!F254+'AfterSchool Class'!F253+'Summer Class'!F252+'BRANCHES class-With NSH exp'!F253+'Sch Part Class-WIth NSH expansi'!F254+'Fund. Class'!F253+'GO Class'!F253</f>
        <v>350</v>
      </c>
      <c r="F255" s="100">
        <f>'2021-JJ Class'!G254+'AfterSchool Class'!G253+'Summer Class'!G252+'BRANCHES class-With NSH exp'!G253+'Sch Part Class-WIth NSH expansi'!G254+'Fund. Class'!G253+'GO Class'!G253</f>
        <v>225</v>
      </c>
      <c r="G255" s="100">
        <f>'2021-JJ Class'!H254+'AfterSchool Class'!H253+'Summer Class'!H252+'BRANCHES class-With NSH exp'!H253+'Sch Part Class-WIth NSH expansi'!H254+'Fund. Class'!H253+'GO Class'!H253</f>
        <v>175</v>
      </c>
      <c r="H255" s="100">
        <f>'2021-JJ Class'!I254+'AfterSchool Class'!I253+'Summer Class'!I252+'BRANCHES class-With NSH exp'!I253+'Sch Part Class-WIth NSH expansi'!I254+'Fund. Class'!I253+'GO Class'!I253</f>
        <v>675</v>
      </c>
      <c r="I255" s="100">
        <f>'2021-JJ Class'!J254+'AfterSchool Class'!J253+'Summer Class'!J252+'BRANCHES class-With NSH exp'!J253+'Sch Part Class-WIth NSH expansi'!J254+'Fund. Class'!J253+'GO Class'!J253</f>
        <v>200</v>
      </c>
      <c r="J255" s="100">
        <f>'2021-JJ Class'!K254+'AfterSchool Class'!K253+'Summer Class'!K252+'BRANCHES class-With NSH exp'!K253+'Sch Part Class-WIth NSH expansi'!K254+'Fund. Class'!K253+'GO Class'!K253</f>
        <v>425</v>
      </c>
      <c r="K255" s="100">
        <f>'2021-JJ Class'!L254+'AfterSchool Class'!L253+'Summer Class'!L252+'BRANCHES class-With NSH exp'!L253+'Sch Part Class-WIth NSH expansi'!L254+'Fund. Class'!L253+'GO Class'!L253</f>
        <v>275</v>
      </c>
      <c r="L255" s="100">
        <f>'2021-JJ Class'!M254+'AfterSchool Class'!M253+'Summer Class'!M252+'BRANCHES class-With NSH exp'!M253+'Sch Part Class-WIth NSH expansi'!M254+'Fund. Class'!M253+'GO Class'!M253</f>
        <v>275</v>
      </c>
      <c r="M255" s="100">
        <f>'2021-JJ Class'!N254+'AfterSchool Class'!N253+'Summer Class'!N252+'BRANCHES class-With NSH exp'!N253+'Sch Part Class-WIth NSH expansi'!N254+'Fund. Class'!N253+'GO Class'!N253</f>
        <v>200</v>
      </c>
      <c r="N255" s="101">
        <f>SUM(B255:M255)</f>
        <v>3550</v>
      </c>
    </row>
    <row r="256" spans="1:14" ht="15" hidden="1" customHeight="1">
      <c r="A256" s="23" t="s">
        <v>229</v>
      </c>
      <c r="B256" s="100">
        <f>'2021-JJ Class'!C255+'AfterSchool Class'!C254+'Summer Class'!C253+'BRANCHES class-With NSH exp'!C254+'Sch Part Class-WIth NSH expansi'!C255+'Fund. Class'!C254+'GO Class'!C254</f>
        <v>0</v>
      </c>
      <c r="C256" s="100">
        <f>'2021-JJ Class'!D255+'AfterSchool Class'!D254+'Summer Class'!D253+'BRANCHES class-With NSH exp'!D254+'Sch Part Class-WIth NSH expansi'!D255+'Fund. Class'!D254+'GO Class'!D254</f>
        <v>0</v>
      </c>
      <c r="D256" s="100">
        <f>'2021-JJ Class'!E255+'AfterSchool Class'!E254+'Summer Class'!E253+'BRANCHES class-With NSH exp'!E254+'Sch Part Class-WIth NSH expansi'!E255+'Fund. Class'!E254+'GO Class'!E254</f>
        <v>0</v>
      </c>
      <c r="E256" s="100">
        <f>'2021-JJ Class'!F255+'AfterSchool Class'!F254+'Summer Class'!F253+'BRANCHES class-With NSH exp'!F254+'Sch Part Class-WIth NSH expansi'!F255+'Fund. Class'!F254+'GO Class'!F254</f>
        <v>0</v>
      </c>
      <c r="F256" s="100">
        <f>'2021-JJ Class'!G255+'AfterSchool Class'!G254+'Summer Class'!G253+'BRANCHES class-With NSH exp'!G254+'Sch Part Class-WIth NSH expansi'!G255+'Fund. Class'!G254+'GO Class'!G254</f>
        <v>0</v>
      </c>
      <c r="G256" s="100">
        <f>'2021-JJ Class'!H255+'AfterSchool Class'!H254+'Summer Class'!H253+'BRANCHES class-With NSH exp'!H254+'Sch Part Class-WIth NSH expansi'!H255+'Fund. Class'!H254+'GO Class'!H254</f>
        <v>0</v>
      </c>
      <c r="H256" s="100">
        <f>'2021-JJ Class'!I255+'AfterSchool Class'!I254+'Summer Class'!I253+'BRANCHES class-With NSH exp'!I254+'Sch Part Class-WIth NSH expansi'!I255+'Fund. Class'!I254+'GO Class'!I254</f>
        <v>0</v>
      </c>
      <c r="I256" s="100">
        <f>'2021-JJ Class'!J255+'AfterSchool Class'!J254+'Summer Class'!J253+'BRANCHES class-With NSH exp'!J254+'Sch Part Class-WIth NSH expansi'!J255+'Fund. Class'!J254+'GO Class'!J254</f>
        <v>0</v>
      </c>
      <c r="J256" s="100">
        <f>'2021-JJ Class'!K255+'AfterSchool Class'!K254+'Summer Class'!K253+'BRANCHES class-With NSH exp'!K254+'Sch Part Class-WIth NSH expansi'!K255+'Fund. Class'!K254+'GO Class'!K254</f>
        <v>0</v>
      </c>
      <c r="K256" s="100">
        <f>'2021-JJ Class'!L255+'AfterSchool Class'!L254+'Summer Class'!L253+'BRANCHES class-With NSH exp'!L254+'Sch Part Class-WIth NSH expansi'!L255+'Fund. Class'!L254+'GO Class'!L254</f>
        <v>0</v>
      </c>
      <c r="L256" s="100">
        <f>'2021-JJ Class'!M255+'AfterSchool Class'!M254+'Summer Class'!M253+'BRANCHES class-With NSH exp'!M254+'Sch Part Class-WIth NSH expansi'!M255+'Fund. Class'!M254+'GO Class'!M254</f>
        <v>0</v>
      </c>
      <c r="M256" s="100">
        <f>'2021-JJ Class'!N255+'AfterSchool Class'!N254+'Summer Class'!N253+'BRANCHES class-With NSH exp'!N254+'Sch Part Class-WIth NSH expansi'!N255+'Fund. Class'!N254+'GO Class'!N254</f>
        <v>0</v>
      </c>
      <c r="N256" s="101"/>
    </row>
    <row r="257" spans="1:14" hidden="1">
      <c r="A257" s="23" t="s">
        <v>230</v>
      </c>
      <c r="B257" s="100">
        <f>'2021-JJ Class'!C256+'AfterSchool Class'!C255+'Summer Class'!C254+'BRANCHES class-With NSH exp'!C255+'Sch Part Class-WIth NSH expansi'!C256+'Fund. Class'!C255+'GO Class'!C255</f>
        <v>20</v>
      </c>
      <c r="C257" s="100">
        <f>'2021-JJ Class'!D256+'AfterSchool Class'!D255+'Summer Class'!D254+'BRANCHES class-With NSH exp'!D255+'Sch Part Class-WIth NSH expansi'!D256+'Fund. Class'!D255+'GO Class'!D255</f>
        <v>20</v>
      </c>
      <c r="D257" s="100">
        <f>'2021-JJ Class'!E256+'AfterSchool Class'!E255+'Summer Class'!E254+'BRANCHES class-With NSH exp'!E255+'Sch Part Class-WIth NSH expansi'!E256+'Fund. Class'!E255+'GO Class'!E255</f>
        <v>20</v>
      </c>
      <c r="E257" s="100">
        <f>'2021-JJ Class'!F256+'AfterSchool Class'!F255+'Summer Class'!F254+'BRANCHES class-With NSH exp'!F255+'Sch Part Class-WIth NSH expansi'!F256+'Fund. Class'!F255+'GO Class'!F255</f>
        <v>20</v>
      </c>
      <c r="F257" s="100">
        <f>'2021-JJ Class'!G256+'AfterSchool Class'!G255+'Summer Class'!G254+'BRANCHES class-With NSH exp'!G255+'Sch Part Class-WIth NSH expansi'!G256+'Fund. Class'!G255+'GO Class'!G255</f>
        <v>20</v>
      </c>
      <c r="G257" s="100">
        <f>'2021-JJ Class'!H256+'AfterSchool Class'!H255+'Summer Class'!H254+'BRANCHES class-With NSH exp'!H255+'Sch Part Class-WIth NSH expansi'!H256+'Fund. Class'!H255+'GO Class'!H255</f>
        <v>0</v>
      </c>
      <c r="H257" s="100">
        <f>'2021-JJ Class'!I256+'AfterSchool Class'!I255+'Summer Class'!I254+'BRANCHES class-With NSH exp'!I255+'Sch Part Class-WIth NSH expansi'!I256+'Fund. Class'!I255+'GO Class'!I255</f>
        <v>40</v>
      </c>
      <c r="I257" s="100">
        <f>'2021-JJ Class'!J256+'AfterSchool Class'!J255+'Summer Class'!J254+'BRANCHES class-With NSH exp'!J255+'Sch Part Class-WIth NSH expansi'!J256+'Fund. Class'!J255+'GO Class'!J255</f>
        <v>20</v>
      </c>
      <c r="J257" s="100">
        <f>'2021-JJ Class'!K256+'AfterSchool Class'!K255+'Summer Class'!K254+'BRANCHES class-With NSH exp'!K255+'Sch Part Class-WIth NSH expansi'!K256+'Fund. Class'!K255+'GO Class'!K255</f>
        <v>40</v>
      </c>
      <c r="K257" s="100">
        <f>'2021-JJ Class'!L256+'AfterSchool Class'!L255+'Summer Class'!L254+'BRANCHES class-With NSH exp'!L255+'Sch Part Class-WIth NSH expansi'!L256+'Fund. Class'!L255+'GO Class'!L255</f>
        <v>20</v>
      </c>
      <c r="L257" s="100">
        <f>'2021-JJ Class'!M256+'AfterSchool Class'!M255+'Summer Class'!M254+'BRANCHES class-With NSH exp'!M255+'Sch Part Class-WIth NSH expansi'!M256+'Fund. Class'!M255+'GO Class'!M255</f>
        <v>20</v>
      </c>
      <c r="M257" s="100">
        <f>'2021-JJ Class'!N256+'AfterSchool Class'!N255+'Summer Class'!N254+'BRANCHES class-With NSH exp'!N255+'Sch Part Class-WIth NSH expansi'!N256+'Fund. Class'!N255+'GO Class'!N255</f>
        <v>20</v>
      </c>
      <c r="N257" s="101">
        <f>SUM(B257:M257)</f>
        <v>260</v>
      </c>
    </row>
    <row r="258" spans="1:14" hidden="1">
      <c r="A258" s="23" t="s">
        <v>231</v>
      </c>
      <c r="B258" s="100">
        <f>'2021-JJ Class'!C257+'AfterSchool Class'!C256+'Summer Class'!C255+'BRANCHES class-With NSH exp'!C256+'Sch Part Class-WIth NSH expansi'!C257+'Fund. Class'!C256+'GO Class'!C256</f>
        <v>190</v>
      </c>
      <c r="C258" s="100">
        <f>'2021-JJ Class'!D257+'AfterSchool Class'!D256+'Summer Class'!D255+'BRANCHES class-With NSH exp'!D256+'Sch Part Class-WIth NSH expansi'!D257+'Fund. Class'!D256+'GO Class'!D256</f>
        <v>190</v>
      </c>
      <c r="D258" s="100">
        <f>'2021-JJ Class'!E257+'AfterSchool Class'!E256+'Summer Class'!E255+'BRANCHES class-With NSH exp'!E256+'Sch Part Class-WIth NSH expansi'!E257+'Fund. Class'!E256+'GO Class'!E256</f>
        <v>190</v>
      </c>
      <c r="E258" s="100">
        <f>'2021-JJ Class'!F257+'AfterSchool Class'!F256+'Summer Class'!F255+'BRANCHES class-With NSH exp'!F256+'Sch Part Class-WIth NSH expansi'!F257+'Fund. Class'!F256+'GO Class'!F256</f>
        <v>190</v>
      </c>
      <c r="F258" s="100">
        <f>'2021-JJ Class'!G257+'AfterSchool Class'!G256+'Summer Class'!G255+'BRANCHES class-With NSH exp'!G256+'Sch Part Class-WIth NSH expansi'!G257+'Fund. Class'!G256+'GO Class'!G256</f>
        <v>190</v>
      </c>
      <c r="G258" s="100">
        <f>'2021-JJ Class'!H257+'AfterSchool Class'!H256+'Summer Class'!H255+'BRANCHES class-With NSH exp'!H256+'Sch Part Class-WIth NSH expansi'!H257+'Fund. Class'!H256+'GO Class'!H256</f>
        <v>190</v>
      </c>
      <c r="H258" s="100">
        <f>'2021-JJ Class'!I257+'AfterSchool Class'!I256+'Summer Class'!I255+'BRANCHES class-With NSH exp'!I256+'Sch Part Class-WIth NSH expansi'!I257+'Fund. Class'!I256+'GO Class'!I256</f>
        <v>190</v>
      </c>
      <c r="I258" s="100">
        <f>'2021-JJ Class'!J257+'AfterSchool Class'!J256+'Summer Class'!J255+'BRANCHES class-With NSH exp'!J256+'Sch Part Class-WIth NSH expansi'!J257+'Fund. Class'!J256+'GO Class'!J256</f>
        <v>190</v>
      </c>
      <c r="J258" s="100">
        <f>'2021-JJ Class'!K257+'AfterSchool Class'!K256+'Summer Class'!K255+'BRANCHES class-With NSH exp'!K256+'Sch Part Class-WIth NSH expansi'!K257+'Fund. Class'!K256+'GO Class'!K256</f>
        <v>191</v>
      </c>
      <c r="K258" s="100">
        <f>'2021-JJ Class'!L257+'AfterSchool Class'!L256+'Summer Class'!L255+'BRANCHES class-With NSH exp'!L256+'Sch Part Class-WIth NSH expansi'!L257+'Fund. Class'!L256+'GO Class'!L256</f>
        <v>191</v>
      </c>
      <c r="L258" s="100">
        <f>'2021-JJ Class'!M257+'AfterSchool Class'!M256+'Summer Class'!M255+'BRANCHES class-With NSH exp'!M256+'Sch Part Class-WIth NSH expansi'!M257+'Fund. Class'!M256+'GO Class'!M256</f>
        <v>191</v>
      </c>
      <c r="M258" s="100">
        <f>'2021-JJ Class'!N257+'AfterSchool Class'!N256+'Summer Class'!N255+'BRANCHES class-With NSH exp'!N256+'Sch Part Class-WIth NSH expansi'!N257+'Fund. Class'!N256+'GO Class'!N256</f>
        <v>191</v>
      </c>
      <c r="N258" s="101">
        <f>SUM(B258:M258)</f>
        <v>2284</v>
      </c>
    </row>
    <row r="259" spans="1:14" s="263" customFormat="1">
      <c r="A259" s="268" t="s">
        <v>228</v>
      </c>
      <c r="B259" s="323">
        <v>296</v>
      </c>
      <c r="C259" s="323">
        <v>296</v>
      </c>
      <c r="D259" s="323">
        <v>296</v>
      </c>
      <c r="E259" s="323">
        <v>296</v>
      </c>
      <c r="F259" s="323">
        <v>296</v>
      </c>
      <c r="G259" s="323">
        <v>296</v>
      </c>
      <c r="H259" s="323">
        <v>296</v>
      </c>
      <c r="I259" s="323">
        <v>296</v>
      </c>
      <c r="J259" s="323">
        <v>296</v>
      </c>
      <c r="K259" s="323">
        <v>296</v>
      </c>
      <c r="L259" s="323">
        <v>296</v>
      </c>
      <c r="M259" s="323">
        <v>296</v>
      </c>
      <c r="N259" s="323">
        <f t="shared" ref="N259" si="42">SUM(N257:N258)</f>
        <v>2544</v>
      </c>
    </row>
    <row r="260" spans="1:14" s="263" customFormat="1">
      <c r="A260" s="268" t="s">
        <v>230</v>
      </c>
      <c r="B260" s="266">
        <v>20</v>
      </c>
      <c r="C260" s="266">
        <v>20</v>
      </c>
      <c r="D260" s="266">
        <v>20</v>
      </c>
      <c r="E260" s="266">
        <v>20</v>
      </c>
      <c r="F260" s="266">
        <v>20</v>
      </c>
      <c r="G260" s="266">
        <v>0</v>
      </c>
      <c r="H260" s="266">
        <v>40</v>
      </c>
      <c r="I260" s="266">
        <v>20</v>
      </c>
      <c r="J260" s="266">
        <v>40</v>
      </c>
      <c r="K260" s="266">
        <v>20</v>
      </c>
      <c r="L260" s="266">
        <v>20</v>
      </c>
      <c r="M260" s="266">
        <v>20</v>
      </c>
      <c r="N260" s="323">
        <f>SUM(B260:M260)</f>
        <v>260</v>
      </c>
    </row>
    <row r="261" spans="1:14" s="354" customFormat="1">
      <c r="A261" s="268" t="s">
        <v>231</v>
      </c>
      <c r="B261" s="353">
        <v>175</v>
      </c>
      <c r="C261" s="353">
        <v>175</v>
      </c>
      <c r="D261" s="353">
        <v>175</v>
      </c>
      <c r="E261" s="353">
        <v>175</v>
      </c>
      <c r="F261" s="353">
        <v>175</v>
      </c>
      <c r="G261" s="353">
        <v>175</v>
      </c>
      <c r="H261" s="353">
        <v>175</v>
      </c>
      <c r="I261" s="353">
        <v>175</v>
      </c>
      <c r="J261" s="353">
        <v>175</v>
      </c>
      <c r="K261" s="353">
        <v>175</v>
      </c>
      <c r="L261" s="353">
        <v>175</v>
      </c>
      <c r="M261" s="353">
        <v>175</v>
      </c>
      <c r="N261" s="353">
        <f>SUM(B261:M261)</f>
        <v>2100</v>
      </c>
    </row>
    <row r="262" spans="1:14" hidden="1">
      <c r="A262" s="33" t="s">
        <v>233</v>
      </c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</row>
    <row r="263" spans="1:14" hidden="1">
      <c r="A263" s="33" t="s">
        <v>234</v>
      </c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4" spans="1:14" hidden="1">
      <c r="A264" s="33" t="s">
        <v>235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</row>
    <row r="265" spans="1:14" s="348" customFormat="1">
      <c r="A265" s="342" t="s">
        <v>236</v>
      </c>
      <c r="B265" s="347"/>
      <c r="C265" s="347"/>
      <c r="D265" s="347"/>
      <c r="E265" s="347"/>
      <c r="F265" s="347"/>
      <c r="G265" s="347"/>
      <c r="H265" s="347"/>
      <c r="I265" s="347"/>
      <c r="J265" s="347"/>
      <c r="K265" s="347"/>
      <c r="L265" s="347"/>
      <c r="M265" s="347"/>
      <c r="N265" s="347">
        <f>SUM(N259:N261)</f>
        <v>4904</v>
      </c>
    </row>
    <row r="266" spans="1:14" s="39" customFormat="1" ht="18.75">
      <c r="A266" s="55" t="s">
        <v>237</v>
      </c>
      <c r="B266" s="109">
        <f t="shared" ref="B266:M266" si="43">SUM(B262:B264,B261,B252,B247,B219,B197,B189,B166,B118,B109)</f>
        <v>72356.206666666665</v>
      </c>
      <c r="C266" s="109">
        <f t="shared" si="43"/>
        <v>59057.003333333327</v>
      </c>
      <c r="D266" s="109">
        <f t="shared" si="43"/>
        <v>59107.003333333327</v>
      </c>
      <c r="E266" s="109">
        <f t="shared" si="43"/>
        <v>72406.003333333327</v>
      </c>
      <c r="F266" s="109">
        <f t="shared" si="43"/>
        <v>59607.003333333327</v>
      </c>
      <c r="G266" s="109">
        <f t="shared" si="43"/>
        <v>57324.003333333327</v>
      </c>
      <c r="H266" s="109">
        <f t="shared" si="43"/>
        <v>65221.003333333327</v>
      </c>
      <c r="I266" s="109">
        <f t="shared" si="43"/>
        <v>58225.003333333327</v>
      </c>
      <c r="J266" s="109">
        <f t="shared" si="43"/>
        <v>59059.003333333327</v>
      </c>
      <c r="K266" s="109">
        <f t="shared" si="43"/>
        <v>72809.003333333327</v>
      </c>
      <c r="L266" s="109">
        <f t="shared" si="43"/>
        <v>59561.003333333327</v>
      </c>
      <c r="M266" s="109">
        <f t="shared" si="43"/>
        <v>60960.003333333327</v>
      </c>
      <c r="N266" s="109">
        <f>SUM(N166+N189+N197+N219+N247+N252+N265)</f>
        <v>756081.24333333329</v>
      </c>
    </row>
    <row r="267" spans="1:14"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</row>
    <row r="268" spans="1:14" hidden="1">
      <c r="A268" s="32" t="s">
        <v>238</v>
      </c>
      <c r="B268" s="357"/>
      <c r="C268" s="110">
        <f>SUM(N101-N266)</f>
        <v>192383.95666666667</v>
      </c>
      <c r="D268" s="110"/>
      <c r="E268" s="110"/>
      <c r="F268" s="110"/>
      <c r="G268" s="110"/>
      <c r="H268" s="110"/>
      <c r="I268" s="110"/>
      <c r="J268" s="110"/>
      <c r="K268" s="110"/>
      <c r="L268" s="110"/>
      <c r="M268" s="111"/>
      <c r="N268" s="110"/>
    </row>
    <row r="269" spans="1:14"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216"/>
      <c r="N269" s="110"/>
    </row>
    <row r="270" spans="1:14"/>
    <row r="271" spans="1:14">
      <c r="M271" s="169"/>
    </row>
    <row r="272" spans="1:14"/>
    <row r="273"/>
    <row r="274"/>
    <row r="275"/>
    <row r="276"/>
    <row r="277"/>
    <row r="278"/>
    <row r="279"/>
    <row r="280"/>
    <row r="281"/>
    <row r="282"/>
    <row r="283"/>
    <row r="284"/>
  </sheetData>
  <mergeCells count="13">
    <mergeCell ref="L187:L188"/>
    <mergeCell ref="M187:M188"/>
    <mergeCell ref="N187:N188"/>
    <mergeCell ref="G187:G188"/>
    <mergeCell ref="H187:H188"/>
    <mergeCell ref="I187:I188"/>
    <mergeCell ref="J187:J188"/>
    <mergeCell ref="K187:K188"/>
    <mergeCell ref="B187:B188"/>
    <mergeCell ref="C187:C188"/>
    <mergeCell ref="D187:D188"/>
    <mergeCell ref="E187:E188"/>
    <mergeCell ref="F187:F188"/>
  </mergeCells>
  <pageMargins left="0.7" right="0.7" top="0.75" bottom="0.75" header="0.3" footer="0.3"/>
  <pageSetup paperSize="5" scale="72" fitToHeight="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70"/>
  <sheetViews>
    <sheetView zoomScale="79" zoomScaleNormal="150" zoomScalePageLayoutView="150" workbookViewId="0">
      <pane ySplit="4" topLeftCell="A244" activePane="bottomLeft" state="frozen"/>
      <selection pane="bottomLeft" activeCell="H256" sqref="H256"/>
    </sheetView>
  </sheetViews>
  <sheetFormatPr defaultColWidth="0" defaultRowHeight="15" customHeight="1" zeroHeight="1"/>
  <cols>
    <col min="1" max="1" width="58.42578125" style="14" bestFit="1" customWidth="1"/>
    <col min="2" max="2" width="17.7109375" style="14" customWidth="1"/>
    <col min="3" max="7" width="8.85546875" style="14" customWidth="1"/>
    <col min="8" max="9" width="11.5703125" style="14" bestFit="1" customWidth="1"/>
    <col min="10" max="10" width="11.42578125" style="14" bestFit="1" customWidth="1"/>
    <col min="11" max="14" width="8.85546875" style="14" customWidth="1"/>
    <col min="15" max="15" width="20" style="14" bestFit="1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915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5"/>
      <c r="C4" s="199">
        <v>43119</v>
      </c>
      <c r="D4" s="199">
        <v>43150</v>
      </c>
      <c r="E4" s="199">
        <v>43178</v>
      </c>
      <c r="F4" s="199">
        <v>43209</v>
      </c>
      <c r="G4" s="199">
        <v>43239</v>
      </c>
      <c r="H4" s="199">
        <v>43270</v>
      </c>
      <c r="I4" s="199">
        <v>43300</v>
      </c>
      <c r="J4" s="199">
        <v>43331</v>
      </c>
      <c r="K4" s="199">
        <v>43362</v>
      </c>
      <c r="L4" s="199">
        <v>43392</v>
      </c>
      <c r="M4" s="199">
        <v>43423</v>
      </c>
      <c r="N4" s="200">
        <v>43453</v>
      </c>
      <c r="O4" s="17" t="s">
        <v>974</v>
      </c>
    </row>
    <row r="5" spans="1:15" s="58" customFormat="1" ht="18.75">
      <c r="A5" s="56" t="s">
        <v>4</v>
      </c>
      <c r="B5" s="56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21" t="s">
        <v>6</v>
      </c>
      <c r="B7" s="2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idden="1">
      <c r="A8" s="21" t="s">
        <v>7</v>
      </c>
      <c r="B8" s="22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>
      <c r="A9" s="21" t="s">
        <v>8</v>
      </c>
      <c r="B9" s="21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idden="1">
      <c r="A10" s="32" t="s">
        <v>9</v>
      </c>
      <c r="B10" s="23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s="263" customFormat="1">
      <c r="A11" s="256" t="s">
        <v>897</v>
      </c>
      <c r="B11" s="261"/>
      <c r="C11" s="262"/>
      <c r="D11" s="262"/>
      <c r="E11" s="262"/>
      <c r="F11" s="262"/>
      <c r="G11" s="262"/>
      <c r="H11" s="262">
        <v>0</v>
      </c>
      <c r="I11" s="262">
        <v>0</v>
      </c>
      <c r="J11" s="262">
        <v>0</v>
      </c>
      <c r="K11" s="262">
        <v>0</v>
      </c>
      <c r="L11" s="262"/>
      <c r="M11" s="262"/>
      <c r="N11" s="262"/>
      <c r="O11" s="262">
        <f>SUM(C11:N11)</f>
        <v>0</v>
      </c>
    </row>
    <row r="12" spans="1:15" s="26" customFormat="1">
      <c r="A12" s="210" t="s">
        <v>274</v>
      </c>
      <c r="B12" s="210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s="39" customFormat="1">
      <c r="A13" s="27" t="s">
        <v>13</v>
      </c>
      <c r="B13" s="27"/>
      <c r="C13" s="127">
        <f>SUM(C7:C11)</f>
        <v>0</v>
      </c>
      <c r="D13" s="127">
        <f t="shared" ref="D13:N13" si="0">SUM(D7:D11)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127">
        <f t="shared" si="0"/>
        <v>0</v>
      </c>
      <c r="I13" s="127">
        <f>SUM(I7:I11)</f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 s="263" customFormat="1">
      <c r="A16" s="265" t="s">
        <v>276</v>
      </c>
      <c r="B16" s="265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1:15" s="263" customFormat="1" hidden="1">
      <c r="A17" s="267" t="s">
        <v>278</v>
      </c>
      <c r="B17" s="267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</row>
    <row r="18" spans="1:15" s="263" customFormat="1" hidden="1">
      <c r="A18" s="265" t="s">
        <v>279</v>
      </c>
      <c r="B18" s="265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1:15" s="263" customFormat="1" hidden="1">
      <c r="A19" s="265" t="s">
        <v>280</v>
      </c>
      <c r="B19" s="265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</row>
    <row r="20" spans="1:15" s="263" customFormat="1">
      <c r="A20" s="265" t="s">
        <v>282</v>
      </c>
      <c r="B20" s="265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s="263" customFormat="1" hidden="1">
      <c r="A21" s="268" t="s">
        <v>283</v>
      </c>
      <c r="B21" s="268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s="263" customFormat="1" hidden="1">
      <c r="A22" s="268" t="s">
        <v>284</v>
      </c>
      <c r="B22" s="268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s="263" customFormat="1" hidden="1">
      <c r="A23" s="268" t="s">
        <v>285</v>
      </c>
      <c r="B23" s="268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s="263" customFormat="1">
      <c r="A24" s="265" t="s">
        <v>286</v>
      </c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1">SUM(D16:D24)</f>
        <v>0</v>
      </c>
      <c r="E25" s="127">
        <f t="shared" si="1"/>
        <v>0</v>
      </c>
      <c r="F25" s="127">
        <f t="shared" si="1"/>
        <v>0</v>
      </c>
      <c r="G25" s="127">
        <f t="shared" si="1"/>
        <v>0</v>
      </c>
      <c r="H25" s="127">
        <f t="shared" si="1"/>
        <v>0</v>
      </c>
      <c r="I25" s="127">
        <f t="shared" si="1"/>
        <v>0</v>
      </c>
      <c r="J25" s="127">
        <f t="shared" si="1"/>
        <v>0</v>
      </c>
      <c r="K25" s="127">
        <f t="shared" si="1"/>
        <v>0</v>
      </c>
      <c r="L25" s="127">
        <f t="shared" si="1"/>
        <v>0</v>
      </c>
      <c r="M25" s="127">
        <f t="shared" si="1"/>
        <v>0</v>
      </c>
      <c r="N25" s="127">
        <f t="shared" si="1"/>
        <v>0</v>
      </c>
      <c r="O25" s="127">
        <f t="shared" si="1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2">SUM(D32:D35)</f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112">
        <f t="shared" si="2"/>
        <v>0</v>
      </c>
      <c r="I36" s="112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12">
        <f t="shared" si="2"/>
        <v>0</v>
      </c>
      <c r="O36" s="112">
        <f t="shared" si="2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3">SUM(D37,D36)</f>
        <v>0</v>
      </c>
      <c r="E39" s="112">
        <f t="shared" si="3"/>
        <v>0</v>
      </c>
      <c r="F39" s="112">
        <f t="shared" si="3"/>
        <v>0</v>
      </c>
      <c r="G39" s="112">
        <f t="shared" si="3"/>
        <v>0</v>
      </c>
      <c r="H39" s="112">
        <f t="shared" si="3"/>
        <v>0</v>
      </c>
      <c r="I39" s="112">
        <f t="shared" si="3"/>
        <v>0</v>
      </c>
      <c r="J39" s="112">
        <f t="shared" si="3"/>
        <v>0</v>
      </c>
      <c r="K39" s="112">
        <f t="shared" si="3"/>
        <v>0</v>
      </c>
      <c r="L39" s="112">
        <f t="shared" si="3"/>
        <v>0</v>
      </c>
      <c r="M39" s="112">
        <f t="shared" si="3"/>
        <v>0</v>
      </c>
      <c r="N39" s="112">
        <f t="shared" si="3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4">SUM(D28:D29,D39,D40:D41)</f>
        <v>0</v>
      </c>
      <c r="E42" s="127">
        <f t="shared" si="4"/>
        <v>0</v>
      </c>
      <c r="F42" s="127">
        <f t="shared" si="4"/>
        <v>0</v>
      </c>
      <c r="G42" s="127">
        <f t="shared" si="4"/>
        <v>0</v>
      </c>
      <c r="H42" s="127">
        <f t="shared" si="4"/>
        <v>0</v>
      </c>
      <c r="I42" s="127">
        <f t="shared" si="4"/>
        <v>0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127">
        <f t="shared" si="4"/>
        <v>0</v>
      </c>
      <c r="N42" s="127">
        <f t="shared" si="4"/>
        <v>0</v>
      </c>
      <c r="O42" s="127">
        <f t="shared" si="4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68" t="s">
        <v>41</v>
      </c>
      <c r="B47" s="268"/>
      <c r="C47" s="116"/>
      <c r="D47" s="116"/>
      <c r="E47" s="144"/>
      <c r="F47" s="116"/>
      <c r="G47" s="116"/>
      <c r="H47" s="144"/>
      <c r="I47" s="116">
        <v>0</v>
      </c>
      <c r="J47" s="116"/>
      <c r="K47" s="145"/>
      <c r="L47" s="116"/>
      <c r="M47" s="116"/>
      <c r="N47" s="116"/>
      <c r="O47" s="116">
        <f t="shared" ref="O47" si="5">SUM(C47:N47)</f>
        <v>0</v>
      </c>
    </row>
    <row r="48" spans="1:15">
      <c r="A48" s="268" t="s">
        <v>291</v>
      </c>
      <c r="B48" s="268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39" customFormat="1">
      <c r="A49" s="27" t="s">
        <v>43</v>
      </c>
      <c r="B49" s="27"/>
      <c r="C49" s="127">
        <f t="shared" ref="C49:O49" si="6">SUM(C45:C48)</f>
        <v>0</v>
      </c>
      <c r="D49" s="127">
        <f t="shared" si="6"/>
        <v>0</v>
      </c>
      <c r="E49" s="127">
        <f t="shared" si="6"/>
        <v>0</v>
      </c>
      <c r="F49" s="127">
        <f t="shared" si="6"/>
        <v>0</v>
      </c>
      <c r="G49" s="127">
        <f t="shared" si="6"/>
        <v>0</v>
      </c>
      <c r="H49" s="127">
        <f t="shared" si="6"/>
        <v>0</v>
      </c>
      <c r="I49" s="127">
        <f t="shared" si="6"/>
        <v>0</v>
      </c>
      <c r="J49" s="127">
        <f t="shared" si="6"/>
        <v>0</v>
      </c>
      <c r="K49" s="127">
        <f t="shared" si="6"/>
        <v>0</v>
      </c>
      <c r="L49" s="127">
        <f t="shared" si="6"/>
        <v>0</v>
      </c>
      <c r="M49" s="127">
        <f t="shared" si="6"/>
        <v>0</v>
      </c>
      <c r="N49" s="127">
        <f t="shared" si="6"/>
        <v>0</v>
      </c>
      <c r="O49" s="127">
        <f t="shared" si="6"/>
        <v>0</v>
      </c>
    </row>
    <row r="50" spans="1:15" ht="8.1" hidden="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idden="1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idden="1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idden="1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39" customFormat="1" hidden="1">
      <c r="A54" s="27" t="s">
        <v>47</v>
      </c>
      <c r="B54" s="27"/>
      <c r="C54" s="127">
        <f>SUM(C52:C53)</f>
        <v>0</v>
      </c>
      <c r="D54" s="127">
        <f t="shared" ref="D54:O54" si="7">SUM(D52:D53)</f>
        <v>0</v>
      </c>
      <c r="E54" s="127">
        <f t="shared" si="7"/>
        <v>0</v>
      </c>
      <c r="F54" s="127">
        <f t="shared" si="7"/>
        <v>0</v>
      </c>
      <c r="G54" s="127">
        <f t="shared" si="7"/>
        <v>0</v>
      </c>
      <c r="H54" s="127">
        <f t="shared" si="7"/>
        <v>0</v>
      </c>
      <c r="I54" s="127">
        <f t="shared" si="7"/>
        <v>0</v>
      </c>
      <c r="J54" s="127">
        <f t="shared" si="7"/>
        <v>0</v>
      </c>
      <c r="K54" s="127">
        <f t="shared" si="7"/>
        <v>0</v>
      </c>
      <c r="L54" s="127">
        <f t="shared" si="7"/>
        <v>0</v>
      </c>
      <c r="M54" s="127">
        <f t="shared" si="7"/>
        <v>0</v>
      </c>
      <c r="N54" s="127">
        <f t="shared" si="7"/>
        <v>0</v>
      </c>
      <c r="O54" s="127">
        <f t="shared" si="7"/>
        <v>0</v>
      </c>
    </row>
    <row r="55" spans="1:15" ht="8.1" hidden="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idden="1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idden="1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idden="1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idden="1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idden="1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idden="1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39" customFormat="1" hidden="1">
      <c r="A62" s="27" t="s">
        <v>54</v>
      </c>
      <c r="B62" s="27"/>
      <c r="C62" s="127">
        <f>SUM(C57:C61)</f>
        <v>0</v>
      </c>
      <c r="D62" s="127">
        <f t="shared" ref="D62:O62" si="8">SUM(D57:D61)</f>
        <v>0</v>
      </c>
      <c r="E62" s="127">
        <f t="shared" si="8"/>
        <v>0</v>
      </c>
      <c r="F62" s="127">
        <f t="shared" si="8"/>
        <v>0</v>
      </c>
      <c r="G62" s="127">
        <f t="shared" si="8"/>
        <v>0</v>
      </c>
      <c r="H62" s="127">
        <f t="shared" si="8"/>
        <v>0</v>
      </c>
      <c r="I62" s="127">
        <f t="shared" si="8"/>
        <v>0</v>
      </c>
      <c r="J62" s="127">
        <f t="shared" si="8"/>
        <v>0</v>
      </c>
      <c r="K62" s="127">
        <f t="shared" si="8"/>
        <v>0</v>
      </c>
      <c r="L62" s="127">
        <f t="shared" si="8"/>
        <v>0</v>
      </c>
      <c r="M62" s="127">
        <f t="shared" si="8"/>
        <v>0</v>
      </c>
      <c r="N62" s="127">
        <f t="shared" si="8"/>
        <v>0</v>
      </c>
      <c r="O62" s="127">
        <f t="shared" si="8"/>
        <v>0</v>
      </c>
    </row>
    <row r="63" spans="1:15" ht="8.1" hidden="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idden="1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idden="1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idden="1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idden="1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idden="1">
      <c r="A68" s="27" t="s">
        <v>59</v>
      </c>
      <c r="B68" s="27"/>
      <c r="C68" s="127">
        <f>SUM(C65:C67)</f>
        <v>0</v>
      </c>
      <c r="D68" s="127">
        <f t="shared" ref="D68:O68" si="9">SUM(D65:D67)</f>
        <v>0</v>
      </c>
      <c r="E68" s="127">
        <f t="shared" si="9"/>
        <v>0</v>
      </c>
      <c r="F68" s="127">
        <f t="shared" si="9"/>
        <v>0</v>
      </c>
      <c r="G68" s="127">
        <f t="shared" si="9"/>
        <v>0</v>
      </c>
      <c r="H68" s="127">
        <f t="shared" si="9"/>
        <v>0</v>
      </c>
      <c r="I68" s="127">
        <f t="shared" si="9"/>
        <v>0</v>
      </c>
      <c r="J68" s="127">
        <f t="shared" si="9"/>
        <v>0</v>
      </c>
      <c r="K68" s="127">
        <f t="shared" si="9"/>
        <v>0</v>
      </c>
      <c r="L68" s="127">
        <f t="shared" si="9"/>
        <v>0</v>
      </c>
      <c r="M68" s="127">
        <f t="shared" si="9"/>
        <v>0</v>
      </c>
      <c r="N68" s="127">
        <f t="shared" si="9"/>
        <v>0</v>
      </c>
      <c r="O68" s="127">
        <f t="shared" si="9"/>
        <v>0</v>
      </c>
    </row>
    <row r="69" spans="1:15" ht="8.1" hidden="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39" customFormat="1" hidden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idden="1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idden="1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idden="1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idden="1">
      <c r="A74" s="23" t="s">
        <v>64</v>
      </c>
      <c r="B74" s="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s="39" customFormat="1" hidden="1">
      <c r="A75" s="27" t="s">
        <v>65</v>
      </c>
      <c r="B75" s="27"/>
      <c r="C75" s="127">
        <f>SUM(C71:C74)</f>
        <v>0</v>
      </c>
      <c r="D75" s="127">
        <f t="shared" ref="D75:N75" si="10">SUM(D71:D74)</f>
        <v>0</v>
      </c>
      <c r="E75" s="127">
        <f t="shared" si="10"/>
        <v>0</v>
      </c>
      <c r="F75" s="127">
        <f t="shared" si="10"/>
        <v>0</v>
      </c>
      <c r="G75" s="127">
        <f t="shared" si="10"/>
        <v>0</v>
      </c>
      <c r="H75" s="127">
        <f t="shared" si="10"/>
        <v>0</v>
      </c>
      <c r="I75" s="127">
        <f t="shared" si="10"/>
        <v>0</v>
      </c>
      <c r="J75" s="127">
        <f t="shared" si="10"/>
        <v>0</v>
      </c>
      <c r="K75" s="127">
        <f t="shared" si="10"/>
        <v>0</v>
      </c>
      <c r="L75" s="127">
        <f t="shared" si="10"/>
        <v>0</v>
      </c>
      <c r="M75" s="127">
        <f t="shared" si="10"/>
        <v>0</v>
      </c>
      <c r="N75" s="127">
        <f t="shared" si="10"/>
        <v>0</v>
      </c>
      <c r="O75" s="127">
        <f>SUM(O71:O74)</f>
        <v>0</v>
      </c>
    </row>
    <row r="76" spans="1:15" ht="8.1" hidden="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idden="1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 hidden="1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idden="1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idden="1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idden="1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idden="1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idden="1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39" customFormat="1" hidden="1">
      <c r="A84" s="27" t="s">
        <v>73</v>
      </c>
      <c r="B84" s="27"/>
      <c r="C84" s="127">
        <f>SUM(C78:C83)</f>
        <v>0</v>
      </c>
      <c r="D84" s="127">
        <f t="shared" ref="D84:O84" si="11">SUM(D78:D83)</f>
        <v>0</v>
      </c>
      <c r="E84" s="127">
        <f t="shared" si="11"/>
        <v>0</v>
      </c>
      <c r="F84" s="127">
        <f t="shared" si="11"/>
        <v>0</v>
      </c>
      <c r="G84" s="127">
        <f t="shared" si="11"/>
        <v>0</v>
      </c>
      <c r="H84" s="127">
        <f t="shared" si="11"/>
        <v>0</v>
      </c>
      <c r="I84" s="127">
        <f t="shared" si="11"/>
        <v>0</v>
      </c>
      <c r="J84" s="127">
        <f t="shared" si="11"/>
        <v>0</v>
      </c>
      <c r="K84" s="127">
        <f t="shared" si="11"/>
        <v>0</v>
      </c>
      <c r="L84" s="127">
        <f t="shared" si="11"/>
        <v>0</v>
      </c>
      <c r="M84" s="127">
        <f t="shared" si="11"/>
        <v>0</v>
      </c>
      <c r="N84" s="127">
        <f t="shared" si="11"/>
        <v>0</v>
      </c>
      <c r="O84" s="127">
        <f t="shared" si="11"/>
        <v>0</v>
      </c>
    </row>
    <row r="85" spans="1:15" hidden="1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39" customFormat="1" hidden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idden="1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idden="1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39" customFormat="1" hidden="1">
      <c r="A89" s="27" t="s">
        <v>78</v>
      </c>
      <c r="B89" s="27"/>
      <c r="C89" s="127">
        <f>SUM(C87:C88)</f>
        <v>0</v>
      </c>
      <c r="D89" s="127">
        <f t="shared" ref="D89:O89" si="12">SUM(D87:D88)</f>
        <v>0</v>
      </c>
      <c r="E89" s="127">
        <f t="shared" si="12"/>
        <v>0</v>
      </c>
      <c r="F89" s="127">
        <f t="shared" si="12"/>
        <v>0</v>
      </c>
      <c r="G89" s="127">
        <f t="shared" si="12"/>
        <v>0</v>
      </c>
      <c r="H89" s="127">
        <f t="shared" si="12"/>
        <v>0</v>
      </c>
      <c r="I89" s="127">
        <f t="shared" si="12"/>
        <v>0</v>
      </c>
      <c r="J89" s="127">
        <f t="shared" si="12"/>
        <v>0</v>
      </c>
      <c r="K89" s="127">
        <f t="shared" si="12"/>
        <v>0</v>
      </c>
      <c r="L89" s="127">
        <f t="shared" si="12"/>
        <v>0</v>
      </c>
      <c r="M89" s="127">
        <f t="shared" si="12"/>
        <v>0</v>
      </c>
      <c r="N89" s="127">
        <f t="shared" si="12"/>
        <v>0</v>
      </c>
      <c r="O89" s="127">
        <f t="shared" si="12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269" t="s">
        <v>297</v>
      </c>
      <c r="B95" s="269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>
      <c r="A96" s="268" t="s">
        <v>82</v>
      </c>
      <c r="B96" s="268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idden="1">
      <c r="A97" s="268" t="s">
        <v>298</v>
      </c>
      <c r="B97" s="268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268" t="s">
        <v>299</v>
      </c>
      <c r="B98" s="268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>
      <c r="A99" s="268" t="s">
        <v>899</v>
      </c>
      <c r="B99" s="26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idden="1">
      <c r="A100" s="23" t="s">
        <v>302</v>
      </c>
      <c r="B100" s="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s="39" customFormat="1">
      <c r="A101" s="27" t="s">
        <v>85</v>
      </c>
      <c r="B101" s="27"/>
      <c r="C101" s="127">
        <f t="shared" ref="C101:O101" si="13">SUM(C92:C100)</f>
        <v>0</v>
      </c>
      <c r="D101" s="127">
        <f t="shared" si="13"/>
        <v>0</v>
      </c>
      <c r="E101" s="127">
        <f t="shared" si="13"/>
        <v>0</v>
      </c>
      <c r="F101" s="127">
        <f t="shared" si="13"/>
        <v>0</v>
      </c>
      <c r="G101" s="127">
        <f t="shared" si="13"/>
        <v>0</v>
      </c>
      <c r="H101" s="127">
        <f t="shared" si="13"/>
        <v>0</v>
      </c>
      <c r="I101" s="127">
        <f t="shared" si="13"/>
        <v>0</v>
      </c>
      <c r="J101" s="127">
        <f t="shared" si="13"/>
        <v>0</v>
      </c>
      <c r="K101" s="127">
        <f t="shared" si="13"/>
        <v>0</v>
      </c>
      <c r="L101" s="127">
        <f t="shared" si="13"/>
        <v>0</v>
      </c>
      <c r="M101" s="127">
        <f t="shared" si="13"/>
        <v>0</v>
      </c>
      <c r="N101" s="127">
        <f t="shared" si="13"/>
        <v>0</v>
      </c>
      <c r="O101" s="127">
        <f t="shared" si="13"/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60" customFormat="1" ht="18.75">
      <c r="A103" s="56" t="s">
        <v>87</v>
      </c>
      <c r="B103" s="56"/>
      <c r="C103" s="146">
        <f t="shared" ref="C103:O103" si="14">SUM(C102,C101,C89,C85,C84,C75,C68,C62,C54,C49,C42,C25,C13)</f>
        <v>0</v>
      </c>
      <c r="D103" s="146">
        <f t="shared" si="14"/>
        <v>0</v>
      </c>
      <c r="E103" s="146">
        <f t="shared" si="14"/>
        <v>0</v>
      </c>
      <c r="F103" s="146">
        <f t="shared" si="14"/>
        <v>0</v>
      </c>
      <c r="G103" s="146">
        <f t="shared" si="14"/>
        <v>0</v>
      </c>
      <c r="H103" s="146">
        <f t="shared" si="14"/>
        <v>0</v>
      </c>
      <c r="I103" s="146">
        <f t="shared" si="14"/>
        <v>0</v>
      </c>
      <c r="J103" s="146">
        <f t="shared" si="14"/>
        <v>0</v>
      </c>
      <c r="K103" s="146">
        <f t="shared" si="14"/>
        <v>0</v>
      </c>
      <c r="L103" s="146">
        <f t="shared" si="14"/>
        <v>0</v>
      </c>
      <c r="M103" s="146">
        <f t="shared" si="14"/>
        <v>0</v>
      </c>
      <c r="N103" s="146">
        <f t="shared" si="14"/>
        <v>0</v>
      </c>
      <c r="O103" s="146">
        <f t="shared" si="14"/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39" customFormat="1" hidden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 hidden="1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hidden="1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hidden="1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hidden="1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39" customFormat="1" hidden="1">
      <c r="A111" s="27" t="s">
        <v>94</v>
      </c>
      <c r="B111" s="27"/>
      <c r="C111" s="127">
        <f>SUM(C107:C110)</f>
        <v>0</v>
      </c>
      <c r="D111" s="127">
        <f t="shared" ref="D111:O111" si="15">SUM(D107:D110)</f>
        <v>0</v>
      </c>
      <c r="E111" s="127">
        <f t="shared" si="15"/>
        <v>0</v>
      </c>
      <c r="F111" s="127">
        <f t="shared" si="15"/>
        <v>0</v>
      </c>
      <c r="G111" s="127">
        <f t="shared" si="15"/>
        <v>0</v>
      </c>
      <c r="H111" s="127">
        <f t="shared" si="15"/>
        <v>0</v>
      </c>
      <c r="I111" s="127">
        <f t="shared" si="15"/>
        <v>0</v>
      </c>
      <c r="J111" s="127">
        <f t="shared" si="15"/>
        <v>0</v>
      </c>
      <c r="K111" s="127">
        <f t="shared" si="15"/>
        <v>0</v>
      </c>
      <c r="L111" s="127">
        <f t="shared" si="15"/>
        <v>0</v>
      </c>
      <c r="M111" s="127">
        <f t="shared" si="15"/>
        <v>0</v>
      </c>
      <c r="N111" s="127">
        <f t="shared" si="15"/>
        <v>0</v>
      </c>
      <c r="O111" s="127">
        <f t="shared" si="15"/>
        <v>0</v>
      </c>
    </row>
    <row r="112" spans="1:15" s="39" customFormat="1" ht="6" hidden="1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39" customFormat="1" hidden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 hidden="1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idden="1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hidden="1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hidden="1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hidden="1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39" customFormat="1" hidden="1">
      <c r="A119" s="27" t="s">
        <v>101</v>
      </c>
      <c r="B119" s="27"/>
      <c r="C119" s="127">
        <f>SUM(C114:C118)</f>
        <v>0</v>
      </c>
      <c r="D119" s="127">
        <f t="shared" ref="D119:O119" si="16">SUM(D114:D118)</f>
        <v>0</v>
      </c>
      <c r="E119" s="127">
        <f t="shared" si="16"/>
        <v>0</v>
      </c>
      <c r="F119" s="127">
        <f t="shared" si="16"/>
        <v>0</v>
      </c>
      <c r="G119" s="127">
        <f t="shared" si="16"/>
        <v>0</v>
      </c>
      <c r="H119" s="127">
        <f t="shared" si="16"/>
        <v>0</v>
      </c>
      <c r="I119" s="127">
        <f t="shared" si="16"/>
        <v>0</v>
      </c>
      <c r="J119" s="127">
        <f t="shared" si="16"/>
        <v>0</v>
      </c>
      <c r="K119" s="127">
        <f t="shared" si="16"/>
        <v>0</v>
      </c>
      <c r="L119" s="127">
        <f t="shared" si="16"/>
        <v>0</v>
      </c>
      <c r="M119" s="127">
        <f t="shared" si="16"/>
        <v>0</v>
      </c>
      <c r="N119" s="127">
        <f t="shared" si="16"/>
        <v>0</v>
      </c>
      <c r="O119" s="127">
        <f t="shared" si="16"/>
        <v>0</v>
      </c>
    </row>
    <row r="120" spans="1:15" s="39" customFormat="1" ht="6" hidden="1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113" t="s">
        <v>102</v>
      </c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115" t="s">
        <v>103</v>
      </c>
      <c r="B122" s="115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115" t="s">
        <v>104</v>
      </c>
      <c r="B123" s="115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115" t="s">
        <v>105</v>
      </c>
      <c r="B124" s="115"/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/>
      <c r="I124" s="116"/>
      <c r="J124" s="116"/>
      <c r="K124" s="116">
        <v>0</v>
      </c>
      <c r="L124" s="116">
        <v>0</v>
      </c>
      <c r="M124" s="116">
        <v>0</v>
      </c>
      <c r="N124" s="116">
        <v>0</v>
      </c>
      <c r="O124" s="116"/>
    </row>
    <row r="125" spans="1:15">
      <c r="A125" s="115" t="s">
        <v>106</v>
      </c>
      <c r="B125" s="115"/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f>SUM(C125:N125)</f>
        <v>0</v>
      </c>
    </row>
    <row r="126" spans="1:15">
      <c r="A126" s="115" t="s">
        <v>107</v>
      </c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idden="1">
      <c r="A127" s="115" t="s">
        <v>108</v>
      </c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idden="1">
      <c r="A128" s="115" t="s">
        <v>109</v>
      </c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22" s="48" customFormat="1">
      <c r="A129" s="118" t="s">
        <v>110</v>
      </c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22" s="48" customFormat="1">
      <c r="A130" s="120" t="s">
        <v>111</v>
      </c>
      <c r="B130" s="120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22">
      <c r="A131" s="211" t="s">
        <v>900</v>
      </c>
      <c r="B131" s="211"/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f t="shared" ref="O131:O132" si="17">SUM(C131:N131)</f>
        <v>0</v>
      </c>
    </row>
    <row r="132" spans="1:22">
      <c r="A132" s="211" t="s">
        <v>112</v>
      </c>
      <c r="B132" s="211"/>
      <c r="C132" s="116">
        <v>0</v>
      </c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6">
        <f t="shared" si="17"/>
        <v>0</v>
      </c>
    </row>
    <row r="133" spans="1:22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22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22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>
        <f>SUM(C135:N135)</f>
        <v>0</v>
      </c>
      <c r="P135" s="100"/>
      <c r="Q135" s="100"/>
      <c r="R135" s="13"/>
      <c r="S135" s="10"/>
      <c r="T135" s="10"/>
      <c r="U135" s="99"/>
      <c r="V135" s="10"/>
    </row>
    <row r="136" spans="1:22">
      <c r="A136" s="34" t="s">
        <v>116</v>
      </c>
      <c r="B136" s="34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>
        <f t="shared" ref="O136:O142" si="18">SUM(C136:N136)</f>
        <v>0</v>
      </c>
      <c r="P136" s="100"/>
      <c r="Q136" s="100"/>
      <c r="R136" s="13"/>
      <c r="S136" s="10"/>
      <c r="T136" s="10"/>
      <c r="U136" s="99"/>
      <c r="V136" s="10"/>
    </row>
    <row r="137" spans="1:22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>
        <f t="shared" si="18"/>
        <v>0</v>
      </c>
      <c r="P137" s="100"/>
      <c r="Q137" s="100"/>
      <c r="R137" s="13"/>
      <c r="S137" s="10"/>
      <c r="T137" s="10"/>
      <c r="U137" s="99"/>
      <c r="V137" s="10"/>
    </row>
    <row r="138" spans="1:22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>
        <f t="shared" si="18"/>
        <v>0</v>
      </c>
      <c r="P138" s="100"/>
      <c r="Q138" s="100"/>
      <c r="R138" s="13"/>
      <c r="S138" s="10"/>
      <c r="T138" s="10"/>
      <c r="U138" s="99"/>
      <c r="V138" s="10"/>
    </row>
    <row r="139" spans="1:22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>
        <f t="shared" si="18"/>
        <v>0</v>
      </c>
      <c r="P139" s="100"/>
      <c r="Q139" s="100"/>
      <c r="R139" s="13"/>
      <c r="S139" s="10"/>
      <c r="T139" s="10"/>
      <c r="U139" s="99"/>
      <c r="V139" s="10"/>
    </row>
    <row r="140" spans="1:22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>
        <f t="shared" si="18"/>
        <v>0</v>
      </c>
      <c r="P140" s="100"/>
      <c r="Q140" s="100"/>
      <c r="R140" s="13"/>
      <c r="S140" s="10"/>
      <c r="T140" s="10"/>
      <c r="U140" s="99"/>
      <c r="V140" s="10"/>
    </row>
    <row r="141" spans="1:22">
      <c r="A141" s="34" t="s">
        <v>903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>
        <f t="shared" si="18"/>
        <v>0</v>
      </c>
      <c r="P141" s="100"/>
      <c r="Q141" s="100"/>
      <c r="R141" s="13"/>
      <c r="S141" s="10"/>
      <c r="T141" s="10"/>
      <c r="U141" s="99"/>
      <c r="V141" s="10"/>
    </row>
    <row r="142" spans="1:22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>
        <f t="shared" si="18"/>
        <v>0</v>
      </c>
      <c r="P142" s="100"/>
      <c r="Q142" s="100"/>
      <c r="R142" s="13"/>
      <c r="S142" s="10"/>
      <c r="T142" s="10"/>
      <c r="U142" s="99"/>
      <c r="V142" s="10"/>
    </row>
    <row r="143" spans="1:22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00"/>
      <c r="Q143" s="100"/>
      <c r="R143" s="13"/>
      <c r="S143" s="10"/>
      <c r="T143" s="10"/>
      <c r="U143" s="99"/>
      <c r="V143" s="10"/>
    </row>
    <row r="144" spans="1:22" s="51" customFormat="1">
      <c r="A144" s="120" t="s">
        <v>244</v>
      </c>
      <c r="B144" s="120"/>
      <c r="C144" s="112">
        <f t="shared" ref="C144:N144" si="19">SUM(C131:C134)</f>
        <v>0</v>
      </c>
      <c r="D144" s="112">
        <f t="shared" si="19"/>
        <v>0</v>
      </c>
      <c r="E144" s="112">
        <f t="shared" si="19"/>
        <v>0</v>
      </c>
      <c r="F144" s="112">
        <f t="shared" si="19"/>
        <v>0</v>
      </c>
      <c r="G144" s="112">
        <f t="shared" si="19"/>
        <v>0</v>
      </c>
      <c r="H144" s="112">
        <f t="shared" si="19"/>
        <v>0</v>
      </c>
      <c r="I144" s="112">
        <f t="shared" si="19"/>
        <v>0</v>
      </c>
      <c r="J144" s="112">
        <f t="shared" si="19"/>
        <v>0</v>
      </c>
      <c r="K144" s="112">
        <f t="shared" si="19"/>
        <v>0</v>
      </c>
      <c r="L144" s="112">
        <f t="shared" si="19"/>
        <v>0</v>
      </c>
      <c r="M144" s="112">
        <f t="shared" si="19"/>
        <v>0</v>
      </c>
      <c r="N144" s="112">
        <f t="shared" si="19"/>
        <v>0</v>
      </c>
      <c r="O144" s="112">
        <f>SUM(O131:O143)</f>
        <v>0</v>
      </c>
    </row>
    <row r="145" spans="1:15" s="48" customFormat="1">
      <c r="A145" s="120" t="s">
        <v>122</v>
      </c>
      <c r="B145" s="120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121" t="s">
        <v>124</v>
      </c>
      <c r="B146" s="121"/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f t="shared" ref="O146:O150" si="20">SUM(C146:N146)</f>
        <v>0</v>
      </c>
    </row>
    <row r="147" spans="1:15" s="48" customFormat="1">
      <c r="A147" s="122" t="s">
        <v>125</v>
      </c>
      <c r="B147" s="12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123" t="s">
        <v>126</v>
      </c>
      <c r="B148" s="123"/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f t="shared" si="20"/>
        <v>0</v>
      </c>
    </row>
    <row r="149" spans="1:15">
      <c r="A149" s="123" t="s">
        <v>245</v>
      </c>
      <c r="B149" s="123"/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116">
        <f t="shared" si="20"/>
        <v>0</v>
      </c>
    </row>
    <row r="150" spans="1:15" hidden="1">
      <c r="A150" s="123" t="s">
        <v>127</v>
      </c>
      <c r="B150" s="1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>
        <f t="shared" si="20"/>
        <v>0</v>
      </c>
    </row>
    <row r="151" spans="1:15">
      <c r="A151" s="123" t="s">
        <v>310</v>
      </c>
      <c r="B151" s="123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1:15" s="51" customFormat="1">
      <c r="A152" s="122" t="s">
        <v>131</v>
      </c>
      <c r="B152" s="122"/>
      <c r="C152" s="112">
        <f>SUM(C148:C151)</f>
        <v>0</v>
      </c>
      <c r="D152" s="112">
        <f t="shared" ref="D152:O152" si="21">SUM(D148:D151)</f>
        <v>0</v>
      </c>
      <c r="E152" s="112">
        <f t="shared" si="21"/>
        <v>0</v>
      </c>
      <c r="F152" s="112">
        <f t="shared" si="21"/>
        <v>0</v>
      </c>
      <c r="G152" s="112">
        <f t="shared" si="21"/>
        <v>0</v>
      </c>
      <c r="H152" s="112">
        <f t="shared" si="21"/>
        <v>0</v>
      </c>
      <c r="I152" s="112">
        <f t="shared" si="21"/>
        <v>0</v>
      </c>
      <c r="J152" s="112">
        <f t="shared" si="21"/>
        <v>0</v>
      </c>
      <c r="K152" s="112">
        <f t="shared" si="21"/>
        <v>0</v>
      </c>
      <c r="L152" s="112">
        <f t="shared" si="21"/>
        <v>0</v>
      </c>
      <c r="M152" s="112">
        <f t="shared" si="21"/>
        <v>0</v>
      </c>
      <c r="N152" s="112">
        <f t="shared" si="21"/>
        <v>0</v>
      </c>
      <c r="O152" s="112">
        <f t="shared" si="21"/>
        <v>0</v>
      </c>
    </row>
    <row r="153" spans="1:15">
      <c r="A153" s="121" t="s">
        <v>246</v>
      </c>
      <c r="B153" s="121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51" customFormat="1">
      <c r="A154" s="120" t="s">
        <v>247</v>
      </c>
      <c r="B154" s="120"/>
      <c r="C154" s="112">
        <f>SUM(C153,C152,C146)</f>
        <v>0</v>
      </c>
      <c r="D154" s="112">
        <f t="shared" ref="D154:N154" si="22">SUM(D153,D152,D146)</f>
        <v>0</v>
      </c>
      <c r="E154" s="112">
        <f t="shared" si="22"/>
        <v>0</v>
      </c>
      <c r="F154" s="112">
        <f t="shared" si="22"/>
        <v>0</v>
      </c>
      <c r="G154" s="112">
        <f t="shared" si="22"/>
        <v>0</v>
      </c>
      <c r="H154" s="112">
        <f t="shared" si="22"/>
        <v>0</v>
      </c>
      <c r="I154" s="112">
        <f t="shared" si="22"/>
        <v>0</v>
      </c>
      <c r="J154" s="112">
        <f t="shared" si="22"/>
        <v>0</v>
      </c>
      <c r="K154" s="112">
        <f t="shared" si="22"/>
        <v>0</v>
      </c>
      <c r="L154" s="112">
        <f t="shared" si="22"/>
        <v>0</v>
      </c>
      <c r="M154" s="112">
        <f t="shared" si="22"/>
        <v>0</v>
      </c>
      <c r="N154" s="112">
        <f t="shared" si="22"/>
        <v>0</v>
      </c>
      <c r="O154" s="112">
        <f>SUM(O153,O152,O146)</f>
        <v>0</v>
      </c>
    </row>
    <row r="155" spans="1:15" hidden="1">
      <c r="A155" s="124" t="s">
        <v>132</v>
      </c>
      <c r="B155" s="124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124" t="s">
        <v>133</v>
      </c>
      <c r="B156" s="124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>
      <c r="A157" s="124" t="s">
        <v>134</v>
      </c>
      <c r="B157" s="124"/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f t="shared" ref="O157" si="23">SUM(C157:N157)</f>
        <v>0</v>
      </c>
    </row>
    <row r="158" spans="1:15" s="51" customFormat="1">
      <c r="A158" s="118" t="s">
        <v>135</v>
      </c>
      <c r="B158" s="118"/>
      <c r="C158" s="112">
        <f>SUM(C155:C157,C154,C144)</f>
        <v>0</v>
      </c>
      <c r="D158" s="112">
        <f t="shared" ref="D158:N158" si="24">SUM(D155:D157,D154,D144)</f>
        <v>0</v>
      </c>
      <c r="E158" s="112">
        <f t="shared" si="24"/>
        <v>0</v>
      </c>
      <c r="F158" s="112">
        <f t="shared" si="24"/>
        <v>0</v>
      </c>
      <c r="G158" s="112">
        <f t="shared" si="24"/>
        <v>0</v>
      </c>
      <c r="H158" s="112">
        <f t="shared" si="24"/>
        <v>0</v>
      </c>
      <c r="I158" s="112">
        <f t="shared" si="24"/>
        <v>0</v>
      </c>
      <c r="J158" s="112">
        <f t="shared" si="24"/>
        <v>0</v>
      </c>
      <c r="K158" s="112">
        <f t="shared" si="24"/>
        <v>0</v>
      </c>
      <c r="L158" s="112">
        <f t="shared" si="24"/>
        <v>0</v>
      </c>
      <c r="M158" s="112">
        <f t="shared" si="24"/>
        <v>0</v>
      </c>
      <c r="N158" s="112">
        <f t="shared" si="24"/>
        <v>0</v>
      </c>
      <c r="O158" s="112">
        <f>SUM(O155:O157,O154,O144)</f>
        <v>0</v>
      </c>
    </row>
    <row r="159" spans="1:15">
      <c r="A159" s="125" t="s">
        <v>136</v>
      </c>
      <c r="B159" s="125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idden="1">
      <c r="A160" s="125" t="s">
        <v>137</v>
      </c>
      <c r="B160" s="12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idden="1">
      <c r="A161" s="125" t="s">
        <v>138</v>
      </c>
      <c r="B161" s="12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idden="1">
      <c r="A162" s="125" t="s">
        <v>139</v>
      </c>
      <c r="B162" s="12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125" t="s">
        <v>140</v>
      </c>
      <c r="B163" s="125"/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f>SUM(C163:N163)</f>
        <v>0</v>
      </c>
    </row>
    <row r="164" spans="1:15" hidden="1">
      <c r="A164" s="125" t="s">
        <v>141</v>
      </c>
      <c r="B164" s="12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125" t="s">
        <v>311</v>
      </c>
      <c r="B165" s="125"/>
      <c r="C165" s="116"/>
      <c r="D165" s="116"/>
      <c r="E165" s="116"/>
      <c r="F165" s="116"/>
      <c r="G165" s="116"/>
      <c r="H165" s="116"/>
      <c r="I165" s="126"/>
      <c r="J165" s="116"/>
      <c r="K165" s="116"/>
      <c r="L165" s="116"/>
      <c r="M165" s="116"/>
      <c r="N165" s="116"/>
      <c r="O165" s="117"/>
    </row>
    <row r="166" spans="1:15" hidden="1">
      <c r="A166" s="125" t="s">
        <v>143</v>
      </c>
      <c r="B166" s="12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39" customFormat="1">
      <c r="A167" s="113" t="s">
        <v>144</v>
      </c>
      <c r="B167" s="113"/>
      <c r="C167" s="127">
        <f t="shared" ref="C167:N167" si="25">SUM(C122:C128,C158,C159:C166)</f>
        <v>0</v>
      </c>
      <c r="D167" s="127">
        <f t="shared" si="25"/>
        <v>0</v>
      </c>
      <c r="E167" s="127">
        <f t="shared" si="25"/>
        <v>0</v>
      </c>
      <c r="F167" s="127">
        <f t="shared" si="25"/>
        <v>0</v>
      </c>
      <c r="G167" s="127">
        <f t="shared" si="25"/>
        <v>0</v>
      </c>
      <c r="H167" s="127">
        <f t="shared" si="25"/>
        <v>0</v>
      </c>
      <c r="I167" s="127">
        <f t="shared" si="25"/>
        <v>0</v>
      </c>
      <c r="J167" s="127">
        <f t="shared" si="25"/>
        <v>0</v>
      </c>
      <c r="K167" s="127">
        <f t="shared" si="25"/>
        <v>0</v>
      </c>
      <c r="L167" s="127">
        <f t="shared" si="25"/>
        <v>0</v>
      </c>
      <c r="M167" s="127">
        <f t="shared" si="25"/>
        <v>0</v>
      </c>
      <c r="N167" s="127">
        <f t="shared" si="25"/>
        <v>0</v>
      </c>
      <c r="O167" s="127">
        <f>SUM(O122:O128,O158,O159:O166)</f>
        <v>0</v>
      </c>
    </row>
    <row r="168" spans="1:15" s="39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idden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idden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idden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f>SUM(C173:N173)</f>
        <v>0</v>
      </c>
    </row>
    <row r="174" spans="1:15">
      <c r="A174" s="23" t="s">
        <v>250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151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251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71">
        <v>0</v>
      </c>
      <c r="I176" s="171">
        <v>0</v>
      </c>
      <c r="J176" s="171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 hidden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48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f>SUM(C179:N179)</f>
        <v>0</v>
      </c>
    </row>
    <row r="180" spans="1:15">
      <c r="A180" s="31" t="s">
        <v>155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156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157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158</v>
      </c>
      <c r="B183" s="31"/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0</v>
      </c>
      <c r="O183" s="116">
        <f t="shared" ref="O183" si="26">SUM(C183:N183)</f>
        <v>0</v>
      </c>
    </row>
    <row r="184" spans="1:15">
      <c r="A184" s="31" t="s">
        <v>159</v>
      </c>
      <c r="B184" s="31"/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f>SUM(C184:N184)</f>
        <v>0</v>
      </c>
    </row>
    <row r="185" spans="1:15" s="51" customFormat="1">
      <c r="A185" s="53" t="s">
        <v>160</v>
      </c>
      <c r="B185" s="53"/>
      <c r="C185" s="112">
        <f>SUM(C179:C184)</f>
        <v>0</v>
      </c>
      <c r="D185" s="112">
        <f t="shared" ref="D185:O185" si="27">SUM(D179:D184)</f>
        <v>0</v>
      </c>
      <c r="E185" s="112">
        <f t="shared" si="27"/>
        <v>0</v>
      </c>
      <c r="F185" s="112">
        <f t="shared" si="27"/>
        <v>0</v>
      </c>
      <c r="G185" s="112">
        <f t="shared" si="27"/>
        <v>0</v>
      </c>
      <c r="H185" s="112">
        <f t="shared" si="27"/>
        <v>0</v>
      </c>
      <c r="I185" s="112">
        <f t="shared" si="27"/>
        <v>0</v>
      </c>
      <c r="J185" s="112">
        <f t="shared" si="27"/>
        <v>0</v>
      </c>
      <c r="K185" s="112">
        <f t="shared" si="27"/>
        <v>0</v>
      </c>
      <c r="L185" s="112">
        <f t="shared" si="27"/>
        <v>0</v>
      </c>
      <c r="M185" s="112">
        <f t="shared" si="27"/>
        <v>0</v>
      </c>
      <c r="N185" s="112">
        <f t="shared" si="27"/>
        <v>0</v>
      </c>
      <c r="O185" s="112">
        <f t="shared" si="27"/>
        <v>0</v>
      </c>
    </row>
    <row r="186" spans="1:15" hidden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>
      <c r="A187" s="23" t="s">
        <v>162</v>
      </c>
      <c r="B187" s="23"/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f>SUM(C187:N187)</f>
        <v>0</v>
      </c>
    </row>
    <row r="188" spans="1:15" ht="15" customHeight="1">
      <c r="A188" s="23" t="s">
        <v>163</v>
      </c>
      <c r="B188" s="96"/>
      <c r="C188" s="408">
        <v>0</v>
      </c>
      <c r="D188" s="408">
        <v>0</v>
      </c>
      <c r="E188" s="408">
        <v>0</v>
      </c>
      <c r="F188" s="408">
        <v>0</v>
      </c>
      <c r="G188" s="408">
        <v>0</v>
      </c>
      <c r="H188" s="408">
        <v>0</v>
      </c>
      <c r="I188" s="408">
        <v>0</v>
      </c>
      <c r="J188" s="408">
        <v>0</v>
      </c>
      <c r="K188" s="408">
        <v>0</v>
      </c>
      <c r="L188" s="408">
        <v>0</v>
      </c>
      <c r="M188" s="408">
        <v>0</v>
      </c>
      <c r="N188" s="408">
        <v>0</v>
      </c>
      <c r="O188" s="410">
        <f>SUM(C188:N189)</f>
        <v>0</v>
      </c>
    </row>
    <row r="189" spans="1:15" ht="36" customHeight="1">
      <c r="A189" s="23" t="s">
        <v>164</v>
      </c>
      <c r="B189" s="97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39" customFormat="1">
      <c r="A190" s="27" t="s">
        <v>165</v>
      </c>
      <c r="B190" s="27"/>
      <c r="C190" s="127">
        <f t="shared" ref="C190:O190" si="28">SUM(C170:C177,C185,C186:C189)</f>
        <v>0</v>
      </c>
      <c r="D190" s="127">
        <f t="shared" si="28"/>
        <v>0</v>
      </c>
      <c r="E190" s="127">
        <f t="shared" si="28"/>
        <v>0</v>
      </c>
      <c r="F190" s="127">
        <f t="shared" si="28"/>
        <v>0</v>
      </c>
      <c r="G190" s="127">
        <f t="shared" si="28"/>
        <v>0</v>
      </c>
      <c r="H190" s="127">
        <f t="shared" si="28"/>
        <v>0</v>
      </c>
      <c r="I190" s="127">
        <f t="shared" si="28"/>
        <v>0</v>
      </c>
      <c r="J190" s="127">
        <f t="shared" si="28"/>
        <v>0</v>
      </c>
      <c r="K190" s="127">
        <f t="shared" si="28"/>
        <v>0</v>
      </c>
      <c r="L190" s="127">
        <f t="shared" si="28"/>
        <v>0</v>
      </c>
      <c r="M190" s="127">
        <f t="shared" si="28"/>
        <v>0</v>
      </c>
      <c r="N190" s="127">
        <f t="shared" si="28"/>
        <v>0</v>
      </c>
      <c r="O190" s="127">
        <f t="shared" si="28"/>
        <v>0</v>
      </c>
    </row>
    <row r="191" spans="1:15" s="39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>
      <c r="A194" s="23" t="s">
        <v>168</v>
      </c>
      <c r="B194" s="23"/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f>SUM(C194:N194)</f>
        <v>0</v>
      </c>
    </row>
    <row r="195" spans="1:15">
      <c r="A195" s="23" t="s">
        <v>169</v>
      </c>
      <c r="B195" s="23"/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f>SUM(C195:N195)</f>
        <v>0</v>
      </c>
    </row>
    <row r="196" spans="1:15">
      <c r="A196" s="23" t="s">
        <v>170</v>
      </c>
      <c r="B196" s="23"/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>SUM(C196:N196)</f>
        <v>0</v>
      </c>
    </row>
    <row r="197" spans="1:15">
      <c r="A197" s="23" t="s">
        <v>171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 s="39" customFormat="1">
      <c r="A198" s="27" t="s">
        <v>172</v>
      </c>
      <c r="B198" s="27"/>
      <c r="C198" s="127">
        <f>SUM(C193:C197)</f>
        <v>0</v>
      </c>
      <c r="D198" s="127">
        <f t="shared" ref="D198:N198" si="29">SUM(D193:D197)</f>
        <v>0</v>
      </c>
      <c r="E198" s="127">
        <f t="shared" si="29"/>
        <v>0</v>
      </c>
      <c r="F198" s="127">
        <f t="shared" si="29"/>
        <v>0</v>
      </c>
      <c r="G198" s="127">
        <f t="shared" si="29"/>
        <v>0</v>
      </c>
      <c r="H198" s="127">
        <f t="shared" si="29"/>
        <v>0</v>
      </c>
      <c r="I198" s="127">
        <f t="shared" si="29"/>
        <v>0</v>
      </c>
      <c r="J198" s="127">
        <f t="shared" si="29"/>
        <v>0</v>
      </c>
      <c r="K198" s="127">
        <f t="shared" si="29"/>
        <v>0</v>
      </c>
      <c r="L198" s="127">
        <f t="shared" si="29"/>
        <v>0</v>
      </c>
      <c r="M198" s="127">
        <f t="shared" si="29"/>
        <v>0</v>
      </c>
      <c r="N198" s="127">
        <f t="shared" si="29"/>
        <v>0</v>
      </c>
      <c r="O198" s="127">
        <f>SUM(O193:O197)</f>
        <v>0</v>
      </c>
    </row>
    <row r="199" spans="1:15" s="39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48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f>SUM(C202:N202)</f>
        <v>0</v>
      </c>
    </row>
    <row r="203" spans="1:15">
      <c r="A203" s="31" t="s">
        <v>176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177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178</v>
      </c>
      <c r="B205" s="31"/>
      <c r="C205" s="116"/>
      <c r="D205" s="116"/>
      <c r="E205" s="116"/>
      <c r="F205" s="116"/>
      <c r="G205" s="116"/>
      <c r="H205" s="116">
        <v>0</v>
      </c>
      <c r="I205" s="116">
        <v>0</v>
      </c>
      <c r="J205" s="116">
        <v>0</v>
      </c>
      <c r="K205" s="116"/>
      <c r="L205" s="116"/>
      <c r="M205" s="116"/>
      <c r="N205" s="116"/>
      <c r="O205" s="116">
        <f>SUM(H205:J205)</f>
        <v>0</v>
      </c>
    </row>
    <row r="206" spans="1:15">
      <c r="A206" s="31" t="s">
        <v>179</v>
      </c>
      <c r="B206" s="31"/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f>SUM(C206:N206)</f>
        <v>0</v>
      </c>
    </row>
    <row r="207" spans="1:15" s="51" customFormat="1">
      <c r="A207" s="53" t="s">
        <v>180</v>
      </c>
      <c r="B207" s="53"/>
      <c r="C207" s="112">
        <f>SUM(C202:C206)</f>
        <v>0</v>
      </c>
      <c r="D207" s="112">
        <f t="shared" ref="D207:O207" si="30">SUM(D202:D206)</f>
        <v>0</v>
      </c>
      <c r="E207" s="112">
        <f t="shared" si="30"/>
        <v>0</v>
      </c>
      <c r="F207" s="112">
        <f t="shared" si="30"/>
        <v>0</v>
      </c>
      <c r="G207" s="112">
        <f t="shared" si="30"/>
        <v>0</v>
      </c>
      <c r="H207" s="112">
        <f t="shared" si="30"/>
        <v>0</v>
      </c>
      <c r="I207" s="112">
        <f t="shared" ref="I207:J207" si="31">SUM(I202:I206)</f>
        <v>0</v>
      </c>
      <c r="J207" s="112">
        <f t="shared" si="31"/>
        <v>0</v>
      </c>
      <c r="K207" s="112">
        <f t="shared" si="30"/>
        <v>0</v>
      </c>
      <c r="L207" s="112">
        <f t="shared" si="30"/>
        <v>0</v>
      </c>
      <c r="M207" s="112">
        <f t="shared" si="30"/>
        <v>0</v>
      </c>
      <c r="N207" s="112">
        <f t="shared" si="30"/>
        <v>0</v>
      </c>
      <c r="O207" s="112">
        <f t="shared" si="30"/>
        <v>0</v>
      </c>
    </row>
    <row r="208" spans="1:15" hidden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idden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f>SUM(C210:N210)</f>
        <v>0</v>
      </c>
    </row>
    <row r="211" spans="1:15">
      <c r="A211" s="23" t="s">
        <v>184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 hidden="1">
      <c r="A212" s="23" t="s">
        <v>185</v>
      </c>
      <c r="B212" s="23"/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/>
      <c r="I212" s="116"/>
      <c r="J212" s="116"/>
      <c r="K212" s="116">
        <v>0</v>
      </c>
      <c r="L212" s="116">
        <v>0</v>
      </c>
      <c r="M212" s="116">
        <v>0</v>
      </c>
      <c r="N212" s="116">
        <v>0</v>
      </c>
      <c r="O212" s="116"/>
    </row>
    <row r="213" spans="1:15" hidden="1">
      <c r="A213" s="23" t="s">
        <v>186</v>
      </c>
      <c r="B213" s="23"/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/>
      <c r="I213" s="116"/>
      <c r="J213" s="116"/>
      <c r="K213" s="116">
        <v>0</v>
      </c>
      <c r="L213" s="116">
        <v>0</v>
      </c>
      <c r="M213" s="116">
        <v>0</v>
      </c>
      <c r="N213" s="116">
        <v>0</v>
      </c>
      <c r="O213" s="116"/>
    </row>
    <row r="214" spans="1:15">
      <c r="A214" s="23" t="s">
        <v>187</v>
      </c>
      <c r="B214" s="23"/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f>SUM(C214:N214)</f>
        <v>0</v>
      </c>
    </row>
    <row r="215" spans="1:15" s="48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31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hidden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31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s="48" customFormat="1">
      <c r="A219" s="53" t="s">
        <v>192</v>
      </c>
      <c r="B219" s="53"/>
      <c r="C219" s="112">
        <f t="shared" ref="C219:N219" si="32">SUM(C215:C217)</f>
        <v>0</v>
      </c>
      <c r="D219" s="112">
        <f t="shared" si="32"/>
        <v>0</v>
      </c>
      <c r="E219" s="112">
        <f t="shared" si="32"/>
        <v>0</v>
      </c>
      <c r="F219" s="112">
        <f t="shared" si="32"/>
        <v>0</v>
      </c>
      <c r="G219" s="112">
        <f t="shared" si="32"/>
        <v>0</v>
      </c>
      <c r="H219" s="112">
        <f t="shared" si="32"/>
        <v>0</v>
      </c>
      <c r="I219" s="112">
        <f t="shared" si="32"/>
        <v>0</v>
      </c>
      <c r="J219" s="112">
        <f t="shared" si="32"/>
        <v>0</v>
      </c>
      <c r="K219" s="112">
        <f t="shared" si="32"/>
        <v>0</v>
      </c>
      <c r="L219" s="112">
        <f t="shared" si="32"/>
        <v>0</v>
      </c>
      <c r="M219" s="112">
        <f t="shared" si="32"/>
        <v>0</v>
      </c>
      <c r="N219" s="112">
        <f t="shared" si="32"/>
        <v>0</v>
      </c>
      <c r="O219" s="112">
        <f>SUM(O216:O218)</f>
        <v>0</v>
      </c>
    </row>
    <row r="220" spans="1:15" s="39" customFormat="1">
      <c r="A220" s="27" t="s">
        <v>193</v>
      </c>
      <c r="B220" s="27"/>
      <c r="C220" s="127">
        <f t="shared" ref="C220:N220" si="33">SUM(C219,C208:C214,C207)</f>
        <v>0</v>
      </c>
      <c r="D220" s="127">
        <f t="shared" si="33"/>
        <v>0</v>
      </c>
      <c r="E220" s="127">
        <f t="shared" si="33"/>
        <v>0</v>
      </c>
      <c r="F220" s="127">
        <f t="shared" si="33"/>
        <v>0</v>
      </c>
      <c r="G220" s="127">
        <f t="shared" si="33"/>
        <v>0</v>
      </c>
      <c r="H220" s="127">
        <f t="shared" si="33"/>
        <v>0</v>
      </c>
      <c r="I220" s="127">
        <f t="shared" si="33"/>
        <v>0</v>
      </c>
      <c r="J220" s="127">
        <f t="shared" si="33"/>
        <v>0</v>
      </c>
      <c r="K220" s="127">
        <f t="shared" si="33"/>
        <v>0</v>
      </c>
      <c r="L220" s="127">
        <f t="shared" si="33"/>
        <v>0</v>
      </c>
      <c r="M220" s="127">
        <f t="shared" si="33"/>
        <v>0</v>
      </c>
      <c r="N220" s="127">
        <f t="shared" si="33"/>
        <v>0</v>
      </c>
      <c r="O220" s="127">
        <f>SUM(O219,O208:O214,O207)</f>
        <v>0</v>
      </c>
    </row>
    <row r="221" spans="1:15" s="39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48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>
      <c r="A227" s="61" t="s">
        <v>316</v>
      </c>
      <c r="B227" s="61"/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f t="shared" ref="O227:O235" si="34">SUM(C227:N227)</f>
        <v>0</v>
      </c>
    </row>
    <row r="228" spans="1:15">
      <c r="A228" s="61" t="s">
        <v>907</v>
      </c>
      <c r="B228" s="61"/>
      <c r="C228" s="116"/>
      <c r="D228" s="116"/>
      <c r="E228" s="116"/>
      <c r="F228" s="116"/>
      <c r="G228" s="116"/>
      <c r="H228" s="116">
        <v>0</v>
      </c>
      <c r="I228" s="116">
        <v>0</v>
      </c>
      <c r="J228" s="116">
        <v>0</v>
      </c>
      <c r="K228" s="116"/>
      <c r="L228" s="116"/>
      <c r="M228" s="116"/>
      <c r="N228" s="116"/>
      <c r="O228" s="116">
        <f>SUM(C228:N228)</f>
        <v>0</v>
      </c>
    </row>
    <row r="229" spans="1:15">
      <c r="A229" s="61" t="s">
        <v>317</v>
      </c>
      <c r="B229" s="61"/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f t="shared" si="34"/>
        <v>0</v>
      </c>
    </row>
    <row r="230" spans="1:15">
      <c r="A230" s="61" t="s">
        <v>321</v>
      </c>
      <c r="B230" s="61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1:15">
      <c r="A231" s="61" t="s">
        <v>323</v>
      </c>
      <c r="B231" s="61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1:15">
      <c r="A232" s="61" t="s">
        <v>324</v>
      </c>
      <c r="B232" s="61"/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f>'Payroll Backup'!G12</f>
        <v>0</v>
      </c>
      <c r="I232" s="116">
        <f>'Payroll Backup'!H12</f>
        <v>0</v>
      </c>
      <c r="J232" s="116">
        <f>'Payroll Backup'!I12</f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f t="shared" si="34"/>
        <v>0</v>
      </c>
    </row>
    <row r="233" spans="1:15">
      <c r="A233" s="61" t="s">
        <v>924</v>
      </c>
      <c r="B233" s="61"/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f t="shared" si="34"/>
        <v>0</v>
      </c>
    </row>
    <row r="234" spans="1:15">
      <c r="A234" s="61" t="s">
        <v>318</v>
      </c>
      <c r="B234" s="61"/>
      <c r="C234" s="116">
        <v>0</v>
      </c>
      <c r="D234" s="116">
        <v>0</v>
      </c>
      <c r="E234" s="116">
        <v>0</v>
      </c>
      <c r="F234" s="116">
        <v>0</v>
      </c>
      <c r="G234" s="116">
        <v>0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f t="shared" si="34"/>
        <v>0</v>
      </c>
    </row>
    <row r="235" spans="1:15">
      <c r="A235" s="61" t="s">
        <v>327</v>
      </c>
      <c r="B235" s="61"/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7">
        <v>0</v>
      </c>
      <c r="I235" s="117">
        <v>0</v>
      </c>
      <c r="J235" s="117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f t="shared" si="34"/>
        <v>0</v>
      </c>
    </row>
    <row r="236" spans="1:15">
      <c r="A236" s="61" t="s">
        <v>328</v>
      </c>
      <c r="B236" s="61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1:15">
      <c r="A237" s="61" t="s">
        <v>330</v>
      </c>
      <c r="B237" s="61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1:15">
      <c r="A238" s="61" t="s">
        <v>331</v>
      </c>
      <c r="B238" s="61"/>
      <c r="C238" s="116">
        <f>'Payroll Backup'!B18</f>
        <v>0</v>
      </c>
      <c r="D238" s="116">
        <f>'Payroll Backup'!C18</f>
        <v>0</v>
      </c>
      <c r="E238" s="116">
        <f>'Payroll Backup'!D18</f>
        <v>0</v>
      </c>
      <c r="F238" s="116">
        <f>'Payroll Backup'!E18</f>
        <v>0</v>
      </c>
      <c r="G238" s="116">
        <f>'Payroll Backup'!F18</f>
        <v>0</v>
      </c>
      <c r="H238" s="117">
        <v>0</v>
      </c>
      <c r="I238" s="117">
        <v>0</v>
      </c>
      <c r="J238" s="117">
        <v>0</v>
      </c>
      <c r="K238" s="116">
        <f>'Payroll Backup'!J18</f>
        <v>0</v>
      </c>
      <c r="L238" s="116">
        <f>'Payroll Backup'!K18</f>
        <v>0</v>
      </c>
      <c r="M238" s="116">
        <f>'Payroll Backup'!L18</f>
        <v>0</v>
      </c>
      <c r="N238" s="116">
        <f>'Payroll Backup'!M18</f>
        <v>0</v>
      </c>
      <c r="O238" s="116">
        <f>SUM(C238:N238)</f>
        <v>0</v>
      </c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</row>
    <row r="240" spans="1:15" s="51" customFormat="1">
      <c r="A240" s="53" t="s">
        <v>216</v>
      </c>
      <c r="B240" s="53"/>
      <c r="C240" s="112">
        <f>SUM(C224:C239)</f>
        <v>0</v>
      </c>
      <c r="D240" s="112">
        <f t="shared" ref="D240:N240" si="35">SUM(D224:D239)</f>
        <v>0</v>
      </c>
      <c r="E240" s="112">
        <f t="shared" si="35"/>
        <v>0</v>
      </c>
      <c r="F240" s="112">
        <f t="shared" si="35"/>
        <v>0</v>
      </c>
      <c r="G240" s="112">
        <f t="shared" si="35"/>
        <v>0</v>
      </c>
      <c r="H240" s="112">
        <f t="shared" si="35"/>
        <v>0</v>
      </c>
      <c r="I240" s="112">
        <f t="shared" si="35"/>
        <v>0</v>
      </c>
      <c r="J240" s="112">
        <f t="shared" si="35"/>
        <v>0</v>
      </c>
      <c r="K240" s="112">
        <f t="shared" si="35"/>
        <v>0</v>
      </c>
      <c r="L240" s="112">
        <f t="shared" si="35"/>
        <v>0</v>
      </c>
      <c r="M240" s="112">
        <f t="shared" si="35"/>
        <v>0</v>
      </c>
      <c r="N240" s="112">
        <f t="shared" si="35"/>
        <v>0</v>
      </c>
      <c r="O240" s="112">
        <f>SUM(O224:O239)</f>
        <v>0</v>
      </c>
    </row>
    <row r="241" spans="1:15">
      <c r="A241" s="23" t="s">
        <v>217</v>
      </c>
      <c r="B241" s="23"/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f t="shared" ref="O241:O243" si="36">SUM(C241:N241)</f>
        <v>0</v>
      </c>
    </row>
    <row r="242" spans="1:15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si="36"/>
        <v>0</v>
      </c>
    </row>
    <row r="243" spans="1:15">
      <c r="A243" s="23" t="s">
        <v>219</v>
      </c>
      <c r="B243" s="23"/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6">
        <f t="shared" si="36"/>
        <v>0</v>
      </c>
    </row>
    <row r="244" spans="1:15" s="39" customFormat="1">
      <c r="A244" s="27" t="s">
        <v>222</v>
      </c>
      <c r="B244" s="27"/>
      <c r="C244" s="127">
        <f>SUM(C240:C243)</f>
        <v>0</v>
      </c>
      <c r="D244" s="127">
        <f t="shared" ref="D244:O244" si="37">SUM(D240:D243)</f>
        <v>0</v>
      </c>
      <c r="E244" s="127">
        <f t="shared" si="37"/>
        <v>0</v>
      </c>
      <c r="F244" s="127">
        <f t="shared" si="37"/>
        <v>0</v>
      </c>
      <c r="G244" s="127">
        <f t="shared" si="37"/>
        <v>0</v>
      </c>
      <c r="H244" s="127">
        <f t="shared" si="37"/>
        <v>0</v>
      </c>
      <c r="I244" s="127">
        <f t="shared" si="37"/>
        <v>0</v>
      </c>
      <c r="J244" s="127">
        <f t="shared" si="37"/>
        <v>0</v>
      </c>
      <c r="K244" s="127">
        <f t="shared" si="37"/>
        <v>0</v>
      </c>
      <c r="L244" s="127">
        <f t="shared" si="37"/>
        <v>0</v>
      </c>
      <c r="M244" s="127">
        <f t="shared" si="37"/>
        <v>0</v>
      </c>
      <c r="N244" s="127">
        <f t="shared" si="37"/>
        <v>0</v>
      </c>
      <c r="O244" s="127">
        <f t="shared" si="37"/>
        <v>0</v>
      </c>
    </row>
    <row r="245" spans="1:15" s="39" customFormat="1" ht="6" customHeight="1">
      <c r="A245" s="45"/>
      <c r="B245" s="45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</row>
    <row r="246" spans="1:15">
      <c r="A246" s="27" t="s">
        <v>223</v>
      </c>
      <c r="B246" s="27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1:15">
      <c r="A247" s="40" t="s">
        <v>224</v>
      </c>
      <c r="B247" s="40"/>
      <c r="C247" s="116">
        <v>0</v>
      </c>
      <c r="D247" s="116">
        <v>0</v>
      </c>
      <c r="E247" s="116">
        <v>0</v>
      </c>
      <c r="F247" s="116">
        <v>0</v>
      </c>
      <c r="G247" s="116">
        <v>0</v>
      </c>
      <c r="H247" s="116">
        <v>0</v>
      </c>
      <c r="I247" s="116">
        <v>1500</v>
      </c>
      <c r="J247" s="116">
        <v>0</v>
      </c>
      <c r="K247" s="116">
        <v>0</v>
      </c>
      <c r="L247" s="116">
        <v>0</v>
      </c>
      <c r="M247" s="116">
        <v>0</v>
      </c>
      <c r="N247" s="116">
        <v>0</v>
      </c>
      <c r="O247" s="117">
        <f>SUM(C247:N247)</f>
        <v>1500</v>
      </c>
    </row>
    <row r="248" spans="1:15" hidden="1">
      <c r="A248" s="40" t="s">
        <v>225</v>
      </c>
      <c r="B248" s="40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</row>
    <row r="249" spans="1:15" s="39" customFormat="1">
      <c r="A249" s="27" t="s">
        <v>226</v>
      </c>
      <c r="B249" s="27"/>
      <c r="C249" s="127">
        <f>SUM(C247:C248)</f>
        <v>0</v>
      </c>
      <c r="D249" s="127">
        <f t="shared" ref="D249:O249" si="38">SUM(D247:D248)</f>
        <v>0</v>
      </c>
      <c r="E249" s="127">
        <f t="shared" si="38"/>
        <v>0</v>
      </c>
      <c r="F249" s="127">
        <f t="shared" si="38"/>
        <v>0</v>
      </c>
      <c r="G249" s="127">
        <f t="shared" si="38"/>
        <v>0</v>
      </c>
      <c r="H249" s="127">
        <f t="shared" si="38"/>
        <v>0</v>
      </c>
      <c r="I249" s="127">
        <f t="shared" si="38"/>
        <v>1500</v>
      </c>
      <c r="J249" s="127">
        <f t="shared" si="38"/>
        <v>0</v>
      </c>
      <c r="K249" s="127">
        <f t="shared" si="38"/>
        <v>0</v>
      </c>
      <c r="L249" s="127">
        <f t="shared" si="38"/>
        <v>0</v>
      </c>
      <c r="M249" s="127">
        <f t="shared" si="38"/>
        <v>0</v>
      </c>
      <c r="N249" s="127">
        <f t="shared" si="38"/>
        <v>0</v>
      </c>
      <c r="O249" s="127">
        <f t="shared" si="38"/>
        <v>1500</v>
      </c>
    </row>
    <row r="250" spans="1:15" s="39" customFormat="1" ht="6" customHeight="1">
      <c r="A250" s="45"/>
      <c r="B250" s="45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</row>
    <row r="251" spans="1:15">
      <c r="A251" s="27" t="s">
        <v>227</v>
      </c>
      <c r="B251" s="27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1:15">
      <c r="A252" s="23" t="s">
        <v>228</v>
      </c>
      <c r="B252" s="23"/>
      <c r="C252" s="116">
        <v>0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250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f t="shared" ref="O252" si="39">SUM(C252:N252)</f>
        <v>250</v>
      </c>
    </row>
    <row r="253" spans="1:15" ht="15" hidden="1" customHeight="1">
      <c r="A253" s="23" t="s">
        <v>229</v>
      </c>
      <c r="B253" s="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1:15">
      <c r="A254" s="23" t="s">
        <v>230</v>
      </c>
      <c r="B254" s="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>
      <c r="A255" s="23" t="s">
        <v>231</v>
      </c>
      <c r="B255" s="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</row>
    <row r="256" spans="1:15" s="39" customFormat="1">
      <c r="A256" s="27" t="s">
        <v>236</v>
      </c>
      <c r="B256" s="27"/>
      <c r="C256" s="127">
        <f>SUM(C252:C255)</f>
        <v>0</v>
      </c>
      <c r="D256" s="127">
        <f t="shared" ref="D256:O256" si="40">SUM(D252:D255)</f>
        <v>0</v>
      </c>
      <c r="E256" s="127">
        <f t="shared" si="40"/>
        <v>0</v>
      </c>
      <c r="F256" s="127">
        <f t="shared" si="40"/>
        <v>0</v>
      </c>
      <c r="G256" s="127">
        <f t="shared" si="40"/>
        <v>0</v>
      </c>
      <c r="H256" s="127">
        <f t="shared" si="40"/>
        <v>0</v>
      </c>
      <c r="I256" s="127">
        <f t="shared" si="40"/>
        <v>250</v>
      </c>
      <c r="J256" s="127">
        <f t="shared" si="40"/>
        <v>0</v>
      </c>
      <c r="K256" s="127">
        <f t="shared" si="40"/>
        <v>0</v>
      </c>
      <c r="L256" s="127">
        <f t="shared" si="40"/>
        <v>0</v>
      </c>
      <c r="M256" s="127">
        <f t="shared" si="40"/>
        <v>0</v>
      </c>
      <c r="N256" s="127">
        <f t="shared" si="40"/>
        <v>0</v>
      </c>
      <c r="O256" s="127">
        <f t="shared" si="40"/>
        <v>250</v>
      </c>
    </row>
    <row r="257" spans="1:15" hidden="1">
      <c r="A257" s="33" t="s">
        <v>233</v>
      </c>
      <c r="B257" s="33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1:15" hidden="1">
      <c r="A258" s="33" t="s">
        <v>234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 hidden="1">
      <c r="A259" s="33" t="s">
        <v>235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 s="39" customFormat="1" ht="18.75">
      <c r="A260" s="55" t="s">
        <v>237</v>
      </c>
      <c r="B260" s="55"/>
      <c r="C260" s="149">
        <f t="shared" ref="C260:O260" si="41">SUM(C257:C259,C256,C249,C244,C220,C198,C190,C167,C119,C111)</f>
        <v>0</v>
      </c>
      <c r="D260" s="149">
        <f t="shared" si="41"/>
        <v>0</v>
      </c>
      <c r="E260" s="149">
        <f t="shared" si="41"/>
        <v>0</v>
      </c>
      <c r="F260" s="149">
        <f t="shared" si="41"/>
        <v>0</v>
      </c>
      <c r="G260" s="149">
        <f t="shared" si="41"/>
        <v>0</v>
      </c>
      <c r="H260" s="149">
        <f t="shared" si="41"/>
        <v>0</v>
      </c>
      <c r="I260" s="149">
        <f t="shared" si="41"/>
        <v>1750</v>
      </c>
      <c r="J260" s="149">
        <f t="shared" si="41"/>
        <v>0</v>
      </c>
      <c r="K260" s="149">
        <f t="shared" si="41"/>
        <v>0</v>
      </c>
      <c r="L260" s="149">
        <f t="shared" si="41"/>
        <v>0</v>
      </c>
      <c r="M260" s="149">
        <f t="shared" si="41"/>
        <v>0</v>
      </c>
      <c r="N260" s="149">
        <f t="shared" si="41"/>
        <v>0</v>
      </c>
      <c r="O260" s="149">
        <f t="shared" si="41"/>
        <v>1750</v>
      </c>
    </row>
    <row r="261" spans="1:15"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</row>
    <row r="262" spans="1:15"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213" t="s">
        <v>937</v>
      </c>
      <c r="O262" s="150">
        <f>O260-O103</f>
        <v>1750</v>
      </c>
    </row>
    <row r="263" spans="1:15"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</row>
    <row r="264" spans="1:15"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69"/>
      <c r="O264" s="144"/>
    </row>
    <row r="265" spans="1:15"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69"/>
      <c r="O265" s="144"/>
    </row>
    <row r="266" spans="1:15"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69"/>
      <c r="O266" s="144"/>
    </row>
    <row r="267" spans="1:15"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69"/>
      <c r="O267" s="144"/>
    </row>
    <row r="268" spans="1:15"/>
    <row r="269" spans="1:15"/>
    <row r="270" spans="1:15"/>
  </sheetData>
  <mergeCells count="13">
    <mergeCell ref="H188:H189"/>
    <mergeCell ref="C188:C189"/>
    <mergeCell ref="D188:D189"/>
    <mergeCell ref="E188:E189"/>
    <mergeCell ref="F188:F189"/>
    <mergeCell ref="G188:G189"/>
    <mergeCell ref="O188:O189"/>
    <mergeCell ref="I188:I189"/>
    <mergeCell ref="J188:J189"/>
    <mergeCell ref="K188:K189"/>
    <mergeCell ref="L188:L189"/>
    <mergeCell ref="M188:M189"/>
    <mergeCell ref="N188:N189"/>
  </mergeCells>
  <pageMargins left="0.7" right="0.7" top="0.75" bottom="0.75" header="0.3" footer="0.3"/>
  <pageSetup paperSize="5" scale="76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998"/>
  <sheetViews>
    <sheetView topLeftCell="A26" zoomScale="125" workbookViewId="0">
      <selection activeCell="I34" sqref="I34"/>
    </sheetView>
  </sheetViews>
  <sheetFormatPr defaultColWidth="8.85546875" defaultRowHeight="15"/>
  <cols>
    <col min="1" max="2" width="9" bestFit="1" customWidth="1"/>
    <col min="4" max="4" width="9" bestFit="1" customWidth="1"/>
    <col min="7" max="7" width="25.42578125" customWidth="1"/>
    <col min="8" max="8" width="11.28515625" customWidth="1"/>
    <col min="9" max="9" width="10.5703125" bestFit="1" customWidth="1"/>
    <col min="10" max="10" width="9" bestFit="1" customWidth="1"/>
    <col min="11" max="11" width="9.28515625" bestFit="1" customWidth="1"/>
    <col min="12" max="12" width="9" bestFit="1" customWidth="1"/>
    <col min="13" max="15" width="9.28515625" bestFit="1" customWidth="1"/>
    <col min="16" max="16" width="10.42578125" bestFit="1" customWidth="1"/>
    <col min="17" max="17" width="10.28515625" customWidth="1"/>
    <col min="18" max="18" width="9" bestFit="1" customWidth="1"/>
    <col min="19" max="19" width="38.140625" bestFit="1" customWidth="1"/>
  </cols>
  <sheetData>
    <row r="1" spans="1:24" ht="18">
      <c r="A1" s="88" t="s">
        <v>975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>
      <c r="A2" s="90" t="s">
        <v>976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>
      <c r="A3" s="89"/>
      <c r="B3" s="89"/>
      <c r="C3" s="89"/>
      <c r="D3" s="89"/>
      <c r="E3" s="89"/>
      <c r="F3" s="89"/>
      <c r="G3" s="89"/>
      <c r="H3" s="89"/>
      <c r="M3" s="12" t="s">
        <v>977</v>
      </c>
      <c r="P3" s="89"/>
      <c r="Q3" s="89"/>
      <c r="R3" s="89"/>
      <c r="S3" s="89"/>
      <c r="T3" s="89"/>
      <c r="U3" s="89"/>
      <c r="V3" s="89"/>
      <c r="W3" s="89"/>
      <c r="X3" s="89"/>
    </row>
    <row r="4" spans="1:24">
      <c r="A4" s="89"/>
      <c r="B4" s="89"/>
      <c r="C4" s="89"/>
      <c r="D4" s="89"/>
      <c r="E4" s="89"/>
      <c r="F4" s="89"/>
      <c r="G4" s="130" t="s">
        <v>978</v>
      </c>
      <c r="H4" s="130" t="s">
        <v>974</v>
      </c>
      <c r="I4" s="130" t="s">
        <v>979</v>
      </c>
      <c r="J4" s="130" t="s">
        <v>980</v>
      </c>
      <c r="K4" s="130" t="s">
        <v>981</v>
      </c>
      <c r="L4" s="130" t="s">
        <v>982</v>
      </c>
      <c r="M4" s="130" t="s">
        <v>983</v>
      </c>
      <c r="N4" s="130" t="s">
        <v>984</v>
      </c>
      <c r="O4" s="130" t="s">
        <v>985</v>
      </c>
      <c r="P4" s="130" t="s">
        <v>986</v>
      </c>
      <c r="Q4" s="130" t="s">
        <v>987</v>
      </c>
      <c r="R4" s="89"/>
      <c r="T4" s="89"/>
      <c r="U4" s="89"/>
      <c r="V4" s="89"/>
      <c r="W4" s="89"/>
      <c r="X4" s="89"/>
    </row>
    <row r="5" spans="1:24">
      <c r="A5" s="92">
        <f>58*52</f>
        <v>3016</v>
      </c>
      <c r="B5" s="93">
        <f>A5/A12</f>
        <v>0.22281323877068557</v>
      </c>
      <c r="C5" s="92" t="s">
        <v>988</v>
      </c>
      <c r="D5" s="92">
        <v>0.2228</v>
      </c>
      <c r="E5" s="89"/>
      <c r="F5" s="420" t="s">
        <v>989</v>
      </c>
      <c r="G5" s="131" t="s">
        <v>103</v>
      </c>
      <c r="H5" s="132">
        <v>4500</v>
      </c>
      <c r="I5" s="133">
        <f>H5*D$5</f>
        <v>1002.6</v>
      </c>
      <c r="J5" s="133">
        <f>H5*D$6</f>
        <v>159.74999999999997</v>
      </c>
      <c r="K5" s="133">
        <f>H5*D$7</f>
        <v>359.09999999999997</v>
      </c>
      <c r="L5" s="133">
        <f>H5*D$8</f>
        <v>212.85</v>
      </c>
      <c r="M5" s="133">
        <v>518.4</v>
      </c>
      <c r="N5" s="133">
        <f>H5*D$10</f>
        <v>432</v>
      </c>
      <c r="O5" s="133">
        <f>H5*D$11</f>
        <v>1815.3</v>
      </c>
      <c r="P5" s="134">
        <f>SUM(I5:O5)</f>
        <v>4500</v>
      </c>
      <c r="Q5" s="135">
        <f>H5-P5</f>
        <v>0</v>
      </c>
      <c r="R5" s="89"/>
      <c r="T5" s="89"/>
      <c r="U5" s="89"/>
      <c r="V5" s="89"/>
      <c r="W5" s="89"/>
      <c r="X5" s="89"/>
    </row>
    <row r="6" spans="1:24">
      <c r="A6" s="92">
        <f>40*12</f>
        <v>480</v>
      </c>
      <c r="B6" s="93">
        <f>A6/A12</f>
        <v>3.5460992907801421E-2</v>
      </c>
      <c r="C6" s="92" t="s">
        <v>980</v>
      </c>
      <c r="D6" s="92">
        <v>3.5499999999999997E-2</v>
      </c>
      <c r="E6" s="89"/>
      <c r="F6" s="420"/>
      <c r="G6" s="131" t="s">
        <v>104</v>
      </c>
      <c r="H6" s="132">
        <v>11700</v>
      </c>
      <c r="I6" s="133">
        <f>H6*D$5</f>
        <v>2606.7599999999998</v>
      </c>
      <c r="J6" s="133">
        <f t="shared" ref="J6:J20" si="0">H6*D$6</f>
        <v>415.34999999999997</v>
      </c>
      <c r="K6" s="133">
        <f t="shared" ref="K6:K20" si="1">H6*D$7</f>
        <v>933.66</v>
      </c>
      <c r="L6" s="133">
        <f t="shared" ref="L6:L20" si="2">H6*D$8</f>
        <v>553.41</v>
      </c>
      <c r="M6" s="133">
        <f>H6*D9</f>
        <v>1347.84</v>
      </c>
      <c r="N6" s="133">
        <f t="shared" ref="N6:N20" si="3">H6*D$10</f>
        <v>1123.2</v>
      </c>
      <c r="O6" s="133">
        <f>H6*D$11</f>
        <v>4719.78</v>
      </c>
      <c r="P6" s="134">
        <f t="shared" ref="P6:P22" si="4">SUM(I6:O6)</f>
        <v>11700</v>
      </c>
      <c r="Q6" s="135">
        <f t="shared" ref="Q6:Q35" si="5">H6-P6</f>
        <v>0</v>
      </c>
      <c r="R6" s="89"/>
      <c r="T6" s="89"/>
      <c r="U6" s="89"/>
      <c r="V6" s="89"/>
      <c r="W6" s="89"/>
      <c r="X6" s="89"/>
    </row>
    <row r="7" spans="1:24">
      <c r="A7" s="92">
        <f>30*36</f>
        <v>1080</v>
      </c>
      <c r="B7" s="93">
        <f>A7/A12</f>
        <v>7.9787234042553196E-2</v>
      </c>
      <c r="C7" s="92" t="s">
        <v>981</v>
      </c>
      <c r="D7" s="92">
        <v>7.9799999999999996E-2</v>
      </c>
      <c r="E7" s="89"/>
      <c r="F7" s="420"/>
      <c r="G7" s="131" t="s">
        <v>106</v>
      </c>
      <c r="H7" s="132">
        <v>6000</v>
      </c>
      <c r="I7" s="133">
        <f t="shared" ref="I7:I20" si="6">H7*D$5</f>
        <v>1336.8</v>
      </c>
      <c r="J7" s="133">
        <f t="shared" si="0"/>
        <v>212.99999999999997</v>
      </c>
      <c r="K7" s="133">
        <f t="shared" si="1"/>
        <v>478.79999999999995</v>
      </c>
      <c r="L7" s="133">
        <f t="shared" si="2"/>
        <v>283.8</v>
      </c>
      <c r="M7" s="133">
        <v>702.72</v>
      </c>
      <c r="N7" s="133">
        <f t="shared" si="3"/>
        <v>576</v>
      </c>
      <c r="O7" s="133">
        <f>H7*D$11-11.52</f>
        <v>2408.88</v>
      </c>
      <c r="P7" s="134">
        <f t="shared" si="4"/>
        <v>6000</v>
      </c>
      <c r="Q7" s="135">
        <f t="shared" si="5"/>
        <v>0</v>
      </c>
      <c r="R7" s="89"/>
      <c r="T7" s="89"/>
      <c r="U7" s="89"/>
      <c r="V7" s="89"/>
      <c r="W7" s="89"/>
      <c r="X7" s="89"/>
    </row>
    <row r="8" spans="1:24">
      <c r="A8" s="92">
        <f>20*32</f>
        <v>640</v>
      </c>
      <c r="B8" s="93">
        <f>A8/A12</f>
        <v>4.7281323877068557E-2</v>
      </c>
      <c r="C8" s="92" t="s">
        <v>982</v>
      </c>
      <c r="D8" s="92">
        <v>4.7300000000000002E-2</v>
      </c>
      <c r="E8" s="89"/>
      <c r="F8" s="420"/>
      <c r="G8" s="131" t="s">
        <v>140</v>
      </c>
      <c r="H8" s="132">
        <v>900</v>
      </c>
      <c r="I8" s="133">
        <f t="shared" si="6"/>
        <v>200.52</v>
      </c>
      <c r="J8" s="133">
        <f t="shared" si="0"/>
        <v>31.949999999999996</v>
      </c>
      <c r="K8" s="133">
        <f t="shared" si="1"/>
        <v>71.819999999999993</v>
      </c>
      <c r="L8" s="133">
        <f t="shared" si="2"/>
        <v>42.57</v>
      </c>
      <c r="M8" s="133">
        <v>103.68</v>
      </c>
      <c r="N8" s="133">
        <f t="shared" si="3"/>
        <v>86.4</v>
      </c>
      <c r="O8" s="133">
        <f t="shared" ref="O8:O19" si="7">H8*D$11</f>
        <v>363.06</v>
      </c>
      <c r="P8" s="134">
        <f t="shared" si="4"/>
        <v>900</v>
      </c>
      <c r="Q8" s="135">
        <f t="shared" si="5"/>
        <v>0</v>
      </c>
      <c r="R8" s="89"/>
      <c r="T8" s="89"/>
      <c r="U8" s="89"/>
      <c r="V8" s="89"/>
      <c r="W8" s="89"/>
      <c r="X8" s="89"/>
    </row>
    <row r="9" spans="1:24">
      <c r="A9" s="92">
        <f>30*52</f>
        <v>1560</v>
      </c>
      <c r="B9" s="93">
        <f>A9/A12</f>
        <v>0.11524822695035461</v>
      </c>
      <c r="C9" s="92" t="s">
        <v>983</v>
      </c>
      <c r="D9" s="92">
        <v>0.1152</v>
      </c>
      <c r="E9" s="89"/>
      <c r="F9" s="420"/>
      <c r="G9" s="131" t="s">
        <v>171</v>
      </c>
      <c r="H9" s="132">
        <v>900</v>
      </c>
      <c r="I9" s="133">
        <f t="shared" si="6"/>
        <v>200.52</v>
      </c>
      <c r="J9" s="133">
        <f t="shared" si="0"/>
        <v>31.949999999999996</v>
      </c>
      <c r="K9" s="133">
        <f t="shared" si="1"/>
        <v>71.819999999999993</v>
      </c>
      <c r="L9" s="133">
        <f t="shared" si="2"/>
        <v>42.57</v>
      </c>
      <c r="M9" s="133">
        <v>118.45</v>
      </c>
      <c r="N9" s="133">
        <f t="shared" si="3"/>
        <v>86.4</v>
      </c>
      <c r="O9" s="133">
        <f>H9*D$11-14.77</f>
        <v>348.29</v>
      </c>
      <c r="P9" s="134">
        <f t="shared" si="4"/>
        <v>900</v>
      </c>
      <c r="Q9" s="135">
        <f t="shared" si="5"/>
        <v>0</v>
      </c>
      <c r="R9" s="89"/>
      <c r="T9" s="89"/>
      <c r="U9" s="89"/>
      <c r="V9" s="89"/>
      <c r="W9" s="89"/>
      <c r="X9" s="89"/>
    </row>
    <row r="10" spans="1:24">
      <c r="A10" s="92">
        <f>25*52</f>
        <v>1300</v>
      </c>
      <c r="B10" s="93">
        <f>A10/A12</f>
        <v>9.6040189125295508E-2</v>
      </c>
      <c r="C10" s="92" t="s">
        <v>990</v>
      </c>
      <c r="D10" s="92">
        <v>9.6000000000000002E-2</v>
      </c>
      <c r="E10" s="89"/>
      <c r="F10" s="420"/>
      <c r="G10" s="131" t="s">
        <v>991</v>
      </c>
      <c r="H10" s="132">
        <v>4747.38</v>
      </c>
      <c r="I10" s="133">
        <f t="shared" si="6"/>
        <v>1057.7162639999999</v>
      </c>
      <c r="J10" s="133">
        <f t="shared" si="0"/>
        <v>168.53198999999998</v>
      </c>
      <c r="K10" s="133">
        <f t="shared" si="1"/>
        <v>378.84092399999997</v>
      </c>
      <c r="L10" s="133">
        <f t="shared" si="2"/>
        <v>224.551074</v>
      </c>
      <c r="M10" s="133">
        <v>620.69000000000005</v>
      </c>
      <c r="N10" s="133">
        <f t="shared" si="3"/>
        <v>455.74848000000003</v>
      </c>
      <c r="O10" s="133">
        <f>H10*D$11-73.79</f>
        <v>1841.3030919999999</v>
      </c>
      <c r="P10" s="134">
        <f t="shared" si="4"/>
        <v>4747.3818240000001</v>
      </c>
      <c r="Q10" s="135">
        <f t="shared" si="5"/>
        <v>-1.8239999999423162E-3</v>
      </c>
      <c r="R10" s="89"/>
      <c r="T10" s="89"/>
      <c r="U10" s="89"/>
      <c r="V10" s="89"/>
      <c r="W10" s="89"/>
      <c r="X10" s="89"/>
    </row>
    <row r="11" spans="1:24">
      <c r="A11" s="92">
        <f>105*52</f>
        <v>5460</v>
      </c>
      <c r="B11" s="93">
        <f>A11/A12</f>
        <v>0.40336879432624112</v>
      </c>
      <c r="C11" s="92" t="s">
        <v>985</v>
      </c>
      <c r="D11" s="92">
        <v>0.40339999999999998</v>
      </c>
      <c r="E11" s="89"/>
      <c r="F11" s="420"/>
      <c r="G11" s="131" t="s">
        <v>992</v>
      </c>
      <c r="H11" s="132">
        <v>1702.47</v>
      </c>
      <c r="I11" s="133">
        <f t="shared" si="6"/>
        <v>379.310316</v>
      </c>
      <c r="J11" s="133">
        <f t="shared" si="0"/>
        <v>60.437684999999995</v>
      </c>
      <c r="K11" s="133">
        <f t="shared" si="1"/>
        <v>135.85710599999999</v>
      </c>
      <c r="L11" s="133">
        <f t="shared" si="2"/>
        <v>80.526831000000001</v>
      </c>
      <c r="M11" s="133">
        <v>196.42</v>
      </c>
      <c r="N11" s="133">
        <f t="shared" si="3"/>
        <v>163.43711999999999</v>
      </c>
      <c r="O11" s="133">
        <f>H11*D$11-0.3</f>
        <v>686.47639800000002</v>
      </c>
      <c r="P11" s="134">
        <f t="shared" si="4"/>
        <v>1702.4654559999999</v>
      </c>
      <c r="Q11" s="135">
        <f t="shared" si="5"/>
        <v>4.5440000001235603E-3</v>
      </c>
      <c r="R11" s="89"/>
      <c r="T11" s="89"/>
      <c r="U11" s="89"/>
      <c r="V11" s="89"/>
      <c r="W11" s="89"/>
      <c r="X11" s="89"/>
    </row>
    <row r="12" spans="1:24">
      <c r="A12" s="94">
        <f>SUM(A5:A11)</f>
        <v>13536</v>
      </c>
      <c r="B12" s="92"/>
      <c r="C12" s="92"/>
      <c r="D12" s="92">
        <f>SUM(D5:D11)</f>
        <v>0.99999999999999989</v>
      </c>
      <c r="E12" s="89"/>
      <c r="F12" s="420"/>
      <c r="G12" s="131" t="s">
        <v>993</v>
      </c>
      <c r="H12" s="132">
        <v>4000</v>
      </c>
      <c r="I12" s="133">
        <f t="shared" si="6"/>
        <v>891.2</v>
      </c>
      <c r="J12" s="133">
        <f t="shared" si="0"/>
        <v>142</v>
      </c>
      <c r="K12" s="133">
        <f t="shared" si="1"/>
        <v>319.2</v>
      </c>
      <c r="L12" s="133">
        <f t="shared" si="2"/>
        <v>189.20000000000002</v>
      </c>
      <c r="M12" s="133">
        <v>460.8</v>
      </c>
      <c r="N12" s="133">
        <f t="shared" si="3"/>
        <v>384</v>
      </c>
      <c r="O12" s="133">
        <f t="shared" si="7"/>
        <v>1613.6</v>
      </c>
      <c r="P12" s="134">
        <f t="shared" si="4"/>
        <v>4000</v>
      </c>
      <c r="Q12" s="135">
        <f t="shared" si="5"/>
        <v>0</v>
      </c>
      <c r="R12" s="89"/>
      <c r="T12" s="89"/>
      <c r="U12" s="89"/>
      <c r="V12" s="89"/>
      <c r="W12" s="89"/>
      <c r="X12" s="89"/>
    </row>
    <row r="13" spans="1:24">
      <c r="A13" s="89"/>
      <c r="B13" s="89"/>
      <c r="C13" s="89"/>
      <c r="D13" s="89"/>
      <c r="E13" s="89"/>
      <c r="F13" s="420"/>
      <c r="G13" s="131" t="s">
        <v>994</v>
      </c>
      <c r="H13" s="132">
        <v>4800</v>
      </c>
      <c r="I13" s="133">
        <f t="shared" si="6"/>
        <v>1069.44</v>
      </c>
      <c r="J13" s="133">
        <f t="shared" si="0"/>
        <v>170.39999999999998</v>
      </c>
      <c r="K13" s="133">
        <f t="shared" si="1"/>
        <v>383.03999999999996</v>
      </c>
      <c r="L13" s="133">
        <f t="shared" si="2"/>
        <v>227.04000000000002</v>
      </c>
      <c r="M13" s="133">
        <v>1505.12</v>
      </c>
      <c r="N13" s="133">
        <f t="shared" si="3"/>
        <v>460.8</v>
      </c>
      <c r="O13" s="133">
        <f>H13*D$11-952.16</f>
        <v>984.16</v>
      </c>
      <c r="P13" s="134">
        <f t="shared" si="4"/>
        <v>4800</v>
      </c>
      <c r="Q13" s="135">
        <f t="shared" si="5"/>
        <v>0</v>
      </c>
      <c r="R13" s="89"/>
      <c r="T13" s="89"/>
      <c r="U13" s="89"/>
      <c r="V13" s="89"/>
      <c r="W13" s="89"/>
      <c r="X13" s="89"/>
    </row>
    <row r="14" spans="1:24">
      <c r="A14" s="89"/>
      <c r="B14" s="89"/>
      <c r="C14" s="89"/>
      <c r="D14" s="89"/>
      <c r="E14" s="89"/>
      <c r="F14" s="420"/>
      <c r="G14" s="131" t="s">
        <v>995</v>
      </c>
      <c r="H14" s="132">
        <v>7200</v>
      </c>
      <c r="I14" s="133">
        <f t="shared" si="6"/>
        <v>1604.16</v>
      </c>
      <c r="J14" s="133">
        <f t="shared" si="0"/>
        <v>255.59999999999997</v>
      </c>
      <c r="K14" s="133">
        <f t="shared" si="1"/>
        <v>574.55999999999995</v>
      </c>
      <c r="L14" s="133">
        <f t="shared" si="2"/>
        <v>340.56</v>
      </c>
      <c r="M14" s="133">
        <v>802.72</v>
      </c>
      <c r="N14" s="133">
        <f t="shared" si="3"/>
        <v>691.2</v>
      </c>
      <c r="O14" s="133">
        <f>H14*D$11+26.72</f>
        <v>2931.2</v>
      </c>
      <c r="P14" s="134">
        <f t="shared" si="4"/>
        <v>7199.9999999999991</v>
      </c>
      <c r="Q14" s="135">
        <f t="shared" si="5"/>
        <v>0</v>
      </c>
      <c r="R14" s="89"/>
      <c r="T14" s="89"/>
      <c r="U14" s="89"/>
      <c r="V14" s="89"/>
      <c r="W14" s="89"/>
      <c r="X14" s="89"/>
    </row>
    <row r="15" spans="1:24">
      <c r="A15" s="89"/>
      <c r="B15" s="89"/>
      <c r="C15" s="89"/>
      <c r="D15" s="89"/>
      <c r="E15" s="89"/>
      <c r="F15" s="420"/>
      <c r="G15" s="131" t="s">
        <v>996</v>
      </c>
      <c r="H15" s="132">
        <v>2610</v>
      </c>
      <c r="I15" s="133">
        <f t="shared" si="6"/>
        <v>581.50800000000004</v>
      </c>
      <c r="J15" s="133">
        <f t="shared" si="0"/>
        <v>92.654999999999987</v>
      </c>
      <c r="K15" s="133">
        <f t="shared" si="1"/>
        <v>208.27799999999999</v>
      </c>
      <c r="L15" s="133">
        <f t="shared" si="2"/>
        <v>123.453</v>
      </c>
      <c r="M15" s="133">
        <v>341.48</v>
      </c>
      <c r="N15" s="133">
        <f t="shared" si="3"/>
        <v>250.56</v>
      </c>
      <c r="O15" s="133">
        <f>H15*D$11-40.8</f>
        <v>1012.0740000000001</v>
      </c>
      <c r="P15" s="134">
        <f t="shared" si="4"/>
        <v>2610.0079999999998</v>
      </c>
      <c r="Q15" s="135">
        <f t="shared" si="5"/>
        <v>-7.9999999998108251E-3</v>
      </c>
      <c r="R15" s="89"/>
      <c r="T15" s="89"/>
      <c r="U15" s="89"/>
      <c r="V15" s="89"/>
      <c r="W15" s="89"/>
      <c r="X15" s="89"/>
    </row>
    <row r="16" spans="1:24">
      <c r="A16" s="89"/>
      <c r="B16" s="89"/>
      <c r="C16" s="89"/>
      <c r="D16" s="89"/>
      <c r="E16" s="89"/>
      <c r="F16" s="420"/>
      <c r="G16" s="131" t="s">
        <v>997</v>
      </c>
      <c r="H16" s="132">
        <v>1244</v>
      </c>
      <c r="I16" s="133">
        <f t="shared" si="6"/>
        <v>277.16320000000002</v>
      </c>
      <c r="J16" s="133">
        <f t="shared" si="0"/>
        <v>44.161999999999999</v>
      </c>
      <c r="K16" s="133">
        <f t="shared" si="1"/>
        <v>99.271199999999993</v>
      </c>
      <c r="L16" s="133">
        <f t="shared" si="2"/>
        <v>58.841200000000001</v>
      </c>
      <c r="M16" s="133">
        <v>181.31</v>
      </c>
      <c r="N16" s="133">
        <f t="shared" si="3"/>
        <v>119.42400000000001</v>
      </c>
      <c r="O16" s="133">
        <f>H16*D$11-38</f>
        <v>463.82959999999997</v>
      </c>
      <c r="P16" s="134">
        <f t="shared" si="4"/>
        <v>1244.0011999999999</v>
      </c>
      <c r="Q16" s="135">
        <f t="shared" si="5"/>
        <v>-1.199999999926149E-3</v>
      </c>
      <c r="R16" s="89"/>
      <c r="T16" s="89"/>
      <c r="U16" s="89"/>
      <c r="V16" s="89"/>
      <c r="W16" s="89"/>
      <c r="X16" s="89"/>
    </row>
    <row r="17" spans="1:24">
      <c r="A17" s="89"/>
      <c r="B17" s="89"/>
      <c r="C17" s="89"/>
      <c r="D17" s="89"/>
      <c r="E17" s="89"/>
      <c r="F17" s="420"/>
      <c r="G17" s="131" t="s">
        <v>998</v>
      </c>
      <c r="H17" s="132">
        <v>6408.04</v>
      </c>
      <c r="I17" s="133">
        <f t="shared" si="6"/>
        <v>1427.7113119999999</v>
      </c>
      <c r="J17" s="133">
        <f t="shared" si="0"/>
        <v>227.48541999999998</v>
      </c>
      <c r="K17" s="133">
        <f t="shared" si="1"/>
        <v>511.36159199999997</v>
      </c>
      <c r="L17" s="133">
        <f t="shared" si="2"/>
        <v>303.10029200000002</v>
      </c>
      <c r="M17" s="133">
        <v>623.01</v>
      </c>
      <c r="N17" s="133">
        <f t="shared" si="3"/>
        <v>615.17183999999997</v>
      </c>
      <c r="O17" s="133">
        <f>H17*D$11+115.2</f>
        <v>2700.2033359999996</v>
      </c>
      <c r="P17" s="134">
        <f t="shared" si="4"/>
        <v>6408.0437919999995</v>
      </c>
      <c r="Q17" s="135">
        <f t="shared" si="5"/>
        <v>-3.7919999995210674E-3</v>
      </c>
      <c r="R17" s="89"/>
      <c r="T17" s="89"/>
      <c r="U17" s="89"/>
      <c r="V17" s="89"/>
      <c r="W17" s="89"/>
      <c r="X17" s="89"/>
    </row>
    <row r="18" spans="1:24">
      <c r="A18" s="89"/>
      <c r="B18" s="89"/>
      <c r="C18" s="89"/>
      <c r="D18" s="89"/>
      <c r="E18" s="89"/>
      <c r="F18" s="420"/>
      <c r="G18" s="131" t="s">
        <v>999</v>
      </c>
      <c r="H18" s="132">
        <v>1000</v>
      </c>
      <c r="I18" s="133">
        <f t="shared" si="6"/>
        <v>222.8</v>
      </c>
      <c r="J18" s="133">
        <f t="shared" si="0"/>
        <v>35.5</v>
      </c>
      <c r="K18" s="133">
        <f t="shared" si="1"/>
        <v>79.8</v>
      </c>
      <c r="L18" s="133">
        <f t="shared" si="2"/>
        <v>47.300000000000004</v>
      </c>
      <c r="M18" s="133">
        <v>115.2</v>
      </c>
      <c r="N18" s="133">
        <f t="shared" si="3"/>
        <v>96</v>
      </c>
      <c r="O18" s="133">
        <f t="shared" si="7"/>
        <v>403.4</v>
      </c>
      <c r="P18" s="134">
        <f t="shared" si="4"/>
        <v>1000</v>
      </c>
      <c r="Q18" s="135">
        <f t="shared" si="5"/>
        <v>0</v>
      </c>
      <c r="R18" s="89"/>
      <c r="T18" s="89"/>
      <c r="U18" s="89"/>
      <c r="V18" s="89"/>
      <c r="W18" s="89"/>
      <c r="X18" s="89"/>
    </row>
    <row r="19" spans="1:24">
      <c r="A19" s="89"/>
      <c r="B19" s="89"/>
      <c r="C19" s="89"/>
      <c r="D19" s="89"/>
      <c r="E19" s="89"/>
      <c r="F19" s="420"/>
      <c r="G19" s="131" t="s">
        <v>1000</v>
      </c>
      <c r="H19" s="132">
        <v>800.17</v>
      </c>
      <c r="I19" s="133">
        <f t="shared" si="6"/>
        <v>178.27787599999999</v>
      </c>
      <c r="J19" s="133">
        <f t="shared" si="0"/>
        <v>28.406034999999996</v>
      </c>
      <c r="K19" s="133">
        <f t="shared" si="1"/>
        <v>63.853565999999994</v>
      </c>
      <c r="L19" s="133">
        <f t="shared" si="2"/>
        <v>37.848041000000002</v>
      </c>
      <c r="M19" s="133">
        <v>92.16</v>
      </c>
      <c r="N19" s="133">
        <f t="shared" si="3"/>
        <v>76.816320000000005</v>
      </c>
      <c r="O19" s="133">
        <f t="shared" si="7"/>
        <v>322.78857799999997</v>
      </c>
      <c r="P19" s="134">
        <f t="shared" si="4"/>
        <v>800.15041599999995</v>
      </c>
      <c r="Q19" s="135">
        <f t="shared" si="5"/>
        <v>1.9584000000008928E-2</v>
      </c>
      <c r="R19" s="89"/>
      <c r="T19" s="89"/>
      <c r="U19" s="89"/>
      <c r="V19" s="89"/>
      <c r="W19" s="89"/>
      <c r="X19" s="89"/>
    </row>
    <row r="20" spans="1:24">
      <c r="A20" s="89"/>
      <c r="B20" s="89"/>
      <c r="C20" s="89"/>
      <c r="D20" s="89"/>
      <c r="E20" s="89"/>
      <c r="F20" s="420"/>
      <c r="G20" s="131" t="s">
        <v>1001</v>
      </c>
      <c r="H20" s="132">
        <v>850</v>
      </c>
      <c r="I20" s="133">
        <f t="shared" si="6"/>
        <v>189.38</v>
      </c>
      <c r="J20" s="133">
        <f t="shared" si="0"/>
        <v>30.174999999999997</v>
      </c>
      <c r="K20" s="133">
        <f t="shared" si="1"/>
        <v>67.83</v>
      </c>
      <c r="L20" s="133">
        <f t="shared" si="2"/>
        <v>40.204999999999998</v>
      </c>
      <c r="M20" s="133">
        <v>57.6</v>
      </c>
      <c r="N20" s="133">
        <f t="shared" si="3"/>
        <v>81.600000000000009</v>
      </c>
      <c r="O20" s="133">
        <f>H20*D$11+40.32</f>
        <v>383.21</v>
      </c>
      <c r="P20" s="134">
        <f t="shared" si="4"/>
        <v>850</v>
      </c>
      <c r="Q20" s="135">
        <f t="shared" si="5"/>
        <v>0</v>
      </c>
      <c r="R20" s="89"/>
      <c r="T20" s="89"/>
      <c r="U20" s="89"/>
      <c r="V20" s="89"/>
      <c r="W20" s="89"/>
      <c r="X20" s="89"/>
    </row>
    <row r="21" spans="1:24">
      <c r="A21" s="89"/>
      <c r="B21" s="89"/>
      <c r="C21" s="89"/>
      <c r="D21" s="89"/>
      <c r="E21" s="89"/>
      <c r="F21" s="420"/>
      <c r="G21" s="131" t="s">
        <v>1002</v>
      </c>
      <c r="H21" s="421" t="s">
        <v>1003</v>
      </c>
      <c r="I21" s="421"/>
      <c r="J21" s="421"/>
      <c r="K21" s="421"/>
      <c r="L21" s="421"/>
      <c r="M21" s="421"/>
      <c r="N21" s="421"/>
      <c r="O21" s="421"/>
      <c r="P21" s="134"/>
      <c r="Q21" s="135"/>
      <c r="R21" s="89"/>
      <c r="T21" s="89"/>
      <c r="U21" s="89"/>
      <c r="V21" s="89"/>
      <c r="W21" s="89"/>
      <c r="X21" s="89"/>
    </row>
    <row r="22" spans="1:24">
      <c r="A22" s="89"/>
      <c r="B22" s="89"/>
      <c r="C22" s="89"/>
      <c r="D22" s="89"/>
      <c r="E22" s="89"/>
      <c r="F22" s="420"/>
      <c r="G22" s="131" t="s">
        <v>1004</v>
      </c>
      <c r="H22" s="132">
        <v>4900</v>
      </c>
      <c r="I22" s="133">
        <f t="shared" ref="I22:I35" si="8">H22*D$5</f>
        <v>1091.72</v>
      </c>
      <c r="J22" s="133">
        <f t="shared" ref="J22:J35" si="9">H22*D$6</f>
        <v>173.95</v>
      </c>
      <c r="K22" s="133">
        <f t="shared" ref="K22:K35" si="10">H22*D$7</f>
        <v>391.02</v>
      </c>
      <c r="L22" s="133">
        <f t="shared" ref="L22:L35" si="11">H22*D$8</f>
        <v>231.77</v>
      </c>
      <c r="M22" s="133">
        <v>1100.92</v>
      </c>
      <c r="N22" s="133">
        <f t="shared" ref="N22:N35" si="12">H22*D$10</f>
        <v>470.40000000000003</v>
      </c>
      <c r="O22" s="133">
        <f>H22*D$11-536.44</f>
        <v>1440.2199999999998</v>
      </c>
      <c r="P22" s="134">
        <f t="shared" si="4"/>
        <v>4900</v>
      </c>
      <c r="Q22" s="135">
        <f t="shared" si="5"/>
        <v>0</v>
      </c>
      <c r="R22" s="89"/>
      <c r="T22" s="89"/>
      <c r="U22" s="89"/>
      <c r="V22" s="89"/>
      <c r="W22" s="89"/>
      <c r="X22" s="89"/>
    </row>
    <row r="23" spans="1:24">
      <c r="A23" s="89"/>
      <c r="B23" s="89"/>
      <c r="C23" s="89"/>
      <c r="D23" s="89"/>
      <c r="E23" s="89"/>
      <c r="F23" s="420" t="s">
        <v>1005</v>
      </c>
      <c r="G23" s="136" t="s">
        <v>1006</v>
      </c>
      <c r="H23" s="132">
        <v>9060</v>
      </c>
      <c r="I23" s="133">
        <f t="shared" si="8"/>
        <v>2018.568</v>
      </c>
      <c r="J23" s="133">
        <f t="shared" si="9"/>
        <v>321.63</v>
      </c>
      <c r="K23" s="133">
        <f t="shared" si="10"/>
        <v>722.98799999999994</v>
      </c>
      <c r="L23" s="133">
        <f t="shared" si="11"/>
        <v>428.53800000000001</v>
      </c>
      <c r="M23" s="133">
        <v>1684.64</v>
      </c>
      <c r="N23" s="133">
        <f t="shared" si="12"/>
        <v>869.76</v>
      </c>
      <c r="O23" s="133">
        <f>H23*D$11-640.93</f>
        <v>3013.8739999999998</v>
      </c>
      <c r="P23" s="134">
        <f t="shared" ref="P23:P35" si="13">SUM(I23:O23)</f>
        <v>9059.9979999999996</v>
      </c>
      <c r="Q23" s="135">
        <f t="shared" si="5"/>
        <v>2.0000000004074536E-3</v>
      </c>
      <c r="R23" s="89"/>
      <c r="T23" s="89"/>
      <c r="U23" s="89"/>
      <c r="V23" s="89"/>
      <c r="W23" s="89"/>
      <c r="X23" s="89"/>
    </row>
    <row r="24" spans="1:24">
      <c r="A24" s="89"/>
      <c r="B24" s="89"/>
      <c r="C24" s="89"/>
      <c r="D24" s="89"/>
      <c r="E24" s="89"/>
      <c r="F24" s="420"/>
      <c r="G24" s="136" t="s">
        <v>1007</v>
      </c>
      <c r="H24" s="132">
        <v>1000</v>
      </c>
      <c r="I24" s="133">
        <f t="shared" si="8"/>
        <v>222.8</v>
      </c>
      <c r="J24" s="133">
        <f t="shared" si="9"/>
        <v>35.5</v>
      </c>
      <c r="K24" s="133">
        <f t="shared" si="10"/>
        <v>79.8</v>
      </c>
      <c r="L24" s="133">
        <f t="shared" si="11"/>
        <v>47.300000000000004</v>
      </c>
      <c r="M24" s="133">
        <v>118.89</v>
      </c>
      <c r="N24" s="133">
        <f t="shared" si="12"/>
        <v>96</v>
      </c>
      <c r="O24" s="133">
        <f>H24*D$11-3.69</f>
        <v>399.71</v>
      </c>
      <c r="P24" s="134">
        <f t="shared" si="13"/>
        <v>1000</v>
      </c>
      <c r="Q24" s="135">
        <f t="shared" si="5"/>
        <v>0</v>
      </c>
      <c r="R24" s="89"/>
      <c r="S24" s="89"/>
      <c r="T24" s="89"/>
      <c r="U24" s="89"/>
      <c r="V24" s="89"/>
      <c r="W24" s="89"/>
      <c r="X24" s="89"/>
    </row>
    <row r="25" spans="1:24">
      <c r="A25" s="89"/>
      <c r="B25" s="89"/>
      <c r="C25" s="89"/>
      <c r="D25" s="89"/>
      <c r="E25" s="89"/>
      <c r="F25" s="420"/>
      <c r="G25" s="136" t="s">
        <v>1008</v>
      </c>
      <c r="H25" s="132">
        <v>11100</v>
      </c>
      <c r="I25" s="133">
        <f t="shared" si="8"/>
        <v>2473.08</v>
      </c>
      <c r="J25" s="133">
        <f t="shared" si="9"/>
        <v>394.04999999999995</v>
      </c>
      <c r="K25" s="133">
        <f t="shared" si="10"/>
        <v>885.78</v>
      </c>
      <c r="L25" s="133">
        <f>H25*D$8</f>
        <v>525.03</v>
      </c>
      <c r="M25" s="133">
        <v>1467.96</v>
      </c>
      <c r="N25" s="133">
        <f t="shared" si="12"/>
        <v>1065.5999999999999</v>
      </c>
      <c r="O25" s="133">
        <f>H25*D$11-189.24</f>
        <v>4288.5</v>
      </c>
      <c r="P25" s="134">
        <f t="shared" si="13"/>
        <v>11100</v>
      </c>
      <c r="Q25" s="135">
        <f t="shared" si="5"/>
        <v>0</v>
      </c>
      <c r="R25" s="89"/>
      <c r="S25" s="89"/>
      <c r="T25" s="89"/>
      <c r="U25" s="89"/>
      <c r="V25" s="89"/>
      <c r="W25" s="89"/>
      <c r="X25" s="89"/>
    </row>
    <row r="26" spans="1:24">
      <c r="A26" s="89"/>
      <c r="B26" s="89"/>
      <c r="C26" s="89"/>
      <c r="D26" s="89"/>
      <c r="E26" s="89"/>
      <c r="F26" s="420"/>
      <c r="G26" s="136" t="s">
        <v>1009</v>
      </c>
      <c r="H26" s="132">
        <v>18125.5</v>
      </c>
      <c r="I26" s="133">
        <f t="shared" si="8"/>
        <v>4038.3613999999998</v>
      </c>
      <c r="J26" s="133">
        <f t="shared" si="9"/>
        <v>643.45524999999998</v>
      </c>
      <c r="K26" s="133">
        <f t="shared" si="10"/>
        <v>1446.4149</v>
      </c>
      <c r="L26" s="133">
        <f t="shared" si="11"/>
        <v>857.33615000000009</v>
      </c>
      <c r="M26" s="133">
        <v>4613.5</v>
      </c>
      <c r="N26" s="133">
        <f t="shared" si="12"/>
        <v>1740.048</v>
      </c>
      <c r="O26" s="133">
        <f>H26*D$11-2525.44</f>
        <v>4786.3866999999991</v>
      </c>
      <c r="P26" s="134">
        <f t="shared" si="13"/>
        <v>18125.502399999998</v>
      </c>
      <c r="Q26" s="135">
        <f t="shared" si="5"/>
        <v>-2.3999999975785613E-3</v>
      </c>
      <c r="R26" s="89"/>
      <c r="S26" s="89"/>
      <c r="T26" s="89"/>
      <c r="U26" s="89"/>
      <c r="V26" s="89"/>
      <c r="W26" s="89"/>
      <c r="X26" s="89"/>
    </row>
    <row r="27" spans="1:24">
      <c r="A27" s="89"/>
      <c r="B27" s="89"/>
      <c r="C27" s="89"/>
      <c r="D27" s="89"/>
      <c r="E27" s="89"/>
      <c r="F27" s="420"/>
      <c r="G27" s="136" t="s">
        <v>1010</v>
      </c>
      <c r="H27" s="132">
        <v>4817</v>
      </c>
      <c r="I27" s="133">
        <f t="shared" si="8"/>
        <v>1073.2275999999999</v>
      </c>
      <c r="J27" s="133">
        <f t="shared" si="9"/>
        <v>171.00349999999997</v>
      </c>
      <c r="K27" s="133">
        <f t="shared" si="10"/>
        <v>384.39659999999998</v>
      </c>
      <c r="L27" s="133">
        <f t="shared" si="11"/>
        <v>227.8441</v>
      </c>
      <c r="M27" s="133">
        <v>878.12</v>
      </c>
      <c r="N27" s="133">
        <f t="shared" si="12"/>
        <v>462.43200000000002</v>
      </c>
      <c r="O27" s="133">
        <f>H27*D$11-323.2</f>
        <v>1619.9777999999999</v>
      </c>
      <c r="P27" s="134">
        <f t="shared" si="13"/>
        <v>4817.0015999999996</v>
      </c>
      <c r="Q27" s="135">
        <f t="shared" si="5"/>
        <v>-1.5999999995983671E-3</v>
      </c>
      <c r="R27" s="89"/>
      <c r="S27" s="89"/>
      <c r="T27" s="89"/>
      <c r="U27" s="89"/>
      <c r="V27" s="89"/>
      <c r="W27" s="89"/>
      <c r="X27" s="89"/>
    </row>
    <row r="28" spans="1:24">
      <c r="A28" s="89"/>
      <c r="B28" s="89"/>
      <c r="C28" s="89"/>
      <c r="D28" s="89"/>
      <c r="E28" s="89"/>
      <c r="F28" s="420"/>
      <c r="G28" s="136" t="s">
        <v>1011</v>
      </c>
      <c r="H28" s="132">
        <v>2700</v>
      </c>
      <c r="I28" s="133">
        <v>0</v>
      </c>
      <c r="J28" s="133">
        <v>2700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4">
        <f t="shared" si="13"/>
        <v>2700</v>
      </c>
      <c r="Q28" s="135">
        <f t="shared" si="5"/>
        <v>0</v>
      </c>
      <c r="R28" s="89"/>
      <c r="S28" s="89"/>
      <c r="T28" s="89"/>
      <c r="U28" s="89"/>
      <c r="V28" s="89"/>
      <c r="W28" s="89"/>
      <c r="X28" s="89"/>
    </row>
    <row r="29" spans="1:24">
      <c r="A29" s="89"/>
      <c r="B29" s="89"/>
      <c r="C29" s="89"/>
      <c r="D29" s="89"/>
      <c r="E29" s="89"/>
      <c r="F29" s="420"/>
      <c r="G29" s="136" t="s">
        <v>1012</v>
      </c>
      <c r="H29" s="132">
        <v>7200</v>
      </c>
      <c r="I29" s="133">
        <f t="shared" si="8"/>
        <v>1604.16</v>
      </c>
      <c r="J29" s="133">
        <f t="shared" si="9"/>
        <v>255.59999999999997</v>
      </c>
      <c r="K29" s="133">
        <f t="shared" si="10"/>
        <v>574.55999999999995</v>
      </c>
      <c r="L29" s="133">
        <f t="shared" si="11"/>
        <v>340.56</v>
      </c>
      <c r="M29" s="133">
        <v>2022.6</v>
      </c>
      <c r="N29" s="133">
        <f t="shared" si="12"/>
        <v>691.2</v>
      </c>
      <c r="O29" s="133">
        <f>H29*D$11-1193.16</f>
        <v>1711.32</v>
      </c>
      <c r="P29" s="134">
        <f t="shared" si="13"/>
        <v>7199.9999999999991</v>
      </c>
      <c r="Q29" s="135">
        <f t="shared" si="5"/>
        <v>0</v>
      </c>
      <c r="R29" s="89"/>
      <c r="S29" s="89"/>
      <c r="T29" s="89"/>
      <c r="U29" s="89"/>
      <c r="V29" s="89"/>
      <c r="W29" s="89"/>
      <c r="X29" s="89"/>
    </row>
    <row r="30" spans="1:24">
      <c r="A30" s="89"/>
      <c r="B30" s="89"/>
      <c r="C30" s="89"/>
      <c r="D30" s="89"/>
      <c r="E30" s="89"/>
      <c r="F30" s="420"/>
      <c r="G30" s="136" t="s">
        <v>1013</v>
      </c>
      <c r="H30" s="132">
        <v>14000</v>
      </c>
      <c r="I30" s="133">
        <f t="shared" si="8"/>
        <v>3119.2</v>
      </c>
      <c r="J30" s="133">
        <f t="shared" si="9"/>
        <v>496.99999999999994</v>
      </c>
      <c r="K30" s="133">
        <f t="shared" si="10"/>
        <v>1117.2</v>
      </c>
      <c r="L30" s="133">
        <f t="shared" si="11"/>
        <v>662.2</v>
      </c>
      <c r="M30" s="133">
        <v>2400</v>
      </c>
      <c r="N30" s="133">
        <f t="shared" si="12"/>
        <v>1344</v>
      </c>
      <c r="O30" s="133">
        <f>H30*D$11-787.2</f>
        <v>4860.3999999999996</v>
      </c>
      <c r="P30" s="134">
        <f t="shared" si="13"/>
        <v>13999.999999999998</v>
      </c>
      <c r="Q30" s="135">
        <f t="shared" si="5"/>
        <v>0</v>
      </c>
      <c r="R30" s="89"/>
      <c r="S30" s="89"/>
      <c r="T30" s="89"/>
      <c r="U30" s="89"/>
      <c r="V30" s="89"/>
      <c r="W30" s="89"/>
      <c r="X30" s="89"/>
    </row>
    <row r="31" spans="1:24">
      <c r="A31" s="89"/>
      <c r="B31" s="89"/>
      <c r="C31" s="89"/>
      <c r="D31" s="89"/>
      <c r="E31" s="89"/>
      <c r="F31" s="420"/>
      <c r="G31" s="136" t="s">
        <v>1014</v>
      </c>
      <c r="H31" s="132">
        <v>3464</v>
      </c>
      <c r="I31" s="133">
        <f t="shared" si="8"/>
        <v>771.77919999999995</v>
      </c>
      <c r="J31" s="133">
        <f t="shared" si="9"/>
        <v>122.97199999999999</v>
      </c>
      <c r="K31" s="133">
        <f t="shared" si="10"/>
        <v>276.42719999999997</v>
      </c>
      <c r="L31" s="133">
        <f t="shared" si="11"/>
        <v>163.84720000000002</v>
      </c>
      <c r="M31" s="133">
        <f>714</f>
        <v>714</v>
      </c>
      <c r="N31" s="133">
        <f t="shared" si="12"/>
        <v>332.54399999999998</v>
      </c>
      <c r="O31" s="133">
        <f>H31*D$11-314.95</f>
        <v>1082.4276</v>
      </c>
      <c r="P31" s="134">
        <f t="shared" si="13"/>
        <v>3463.9971999999998</v>
      </c>
      <c r="Q31" s="135">
        <f t="shared" si="5"/>
        <v>2.8000000002066372E-3</v>
      </c>
      <c r="R31" s="89"/>
      <c r="S31" s="89"/>
      <c r="T31" s="89"/>
      <c r="U31" s="89"/>
      <c r="V31" s="89"/>
      <c r="W31" s="89"/>
      <c r="X31" s="89"/>
    </row>
    <row r="32" spans="1:24">
      <c r="A32" s="89"/>
      <c r="B32" s="89"/>
      <c r="C32" s="89"/>
      <c r="D32" s="89"/>
      <c r="E32" s="89"/>
      <c r="F32" s="420"/>
      <c r="G32" s="136" t="s">
        <v>1015</v>
      </c>
      <c r="H32" s="132">
        <v>1700</v>
      </c>
      <c r="I32" s="133">
        <f t="shared" si="8"/>
        <v>378.76</v>
      </c>
      <c r="J32" s="133">
        <f t="shared" si="9"/>
        <v>60.349999999999994</v>
      </c>
      <c r="K32" s="133">
        <f t="shared" si="10"/>
        <v>135.66</v>
      </c>
      <c r="L32" s="133">
        <f t="shared" si="11"/>
        <v>80.41</v>
      </c>
      <c r="M32" s="133">
        <v>80.64</v>
      </c>
      <c r="N32" s="133">
        <f t="shared" si="12"/>
        <v>163.20000000000002</v>
      </c>
      <c r="O32" s="133">
        <f>H32*D$11+115.2</f>
        <v>800.98</v>
      </c>
      <c r="P32" s="134">
        <f t="shared" si="13"/>
        <v>1700</v>
      </c>
      <c r="Q32" s="135">
        <f t="shared" si="5"/>
        <v>0</v>
      </c>
      <c r="R32" s="89"/>
      <c r="S32" s="89"/>
      <c r="T32" s="89"/>
      <c r="U32" s="89"/>
      <c r="V32" s="89"/>
      <c r="W32" s="89"/>
      <c r="X32" s="89"/>
    </row>
    <row r="33" spans="1:24">
      <c r="A33" s="89"/>
      <c r="B33" s="89"/>
      <c r="C33" s="89"/>
      <c r="D33" s="89"/>
      <c r="E33" s="89"/>
      <c r="F33" s="420"/>
      <c r="G33" s="137" t="s">
        <v>1016</v>
      </c>
      <c r="H33" s="132">
        <v>3159</v>
      </c>
      <c r="I33" s="133">
        <v>325</v>
      </c>
      <c r="J33" s="133">
        <v>325</v>
      </c>
      <c r="K33" s="133">
        <v>0</v>
      </c>
      <c r="L33" s="133">
        <v>325</v>
      </c>
      <c r="M33" s="133">
        <v>1859</v>
      </c>
      <c r="N33" s="133">
        <v>0</v>
      </c>
      <c r="O33" s="133">
        <v>325</v>
      </c>
      <c r="P33" s="134">
        <f t="shared" si="13"/>
        <v>3159</v>
      </c>
      <c r="Q33" s="138">
        <f t="shared" si="5"/>
        <v>0</v>
      </c>
      <c r="R33" s="89">
        <v>1300</v>
      </c>
      <c r="S33" s="89"/>
      <c r="T33" s="89"/>
      <c r="U33" s="89"/>
      <c r="V33" s="89"/>
      <c r="W33" s="89"/>
      <c r="X33" s="89"/>
    </row>
    <row r="34" spans="1:24">
      <c r="A34" s="89"/>
      <c r="B34" s="89"/>
      <c r="C34" s="89"/>
      <c r="D34" s="89"/>
      <c r="E34" s="89"/>
      <c r="F34" s="129"/>
      <c r="G34" s="137" t="s">
        <v>1017</v>
      </c>
      <c r="H34" s="132">
        <v>840</v>
      </c>
      <c r="I34" s="133">
        <f t="shared" si="8"/>
        <v>187.15199999999999</v>
      </c>
      <c r="J34" s="133">
        <f t="shared" si="9"/>
        <v>29.819999999999997</v>
      </c>
      <c r="K34" s="133">
        <f t="shared" si="10"/>
        <v>67.031999999999996</v>
      </c>
      <c r="L34" s="133">
        <f t="shared" si="11"/>
        <v>39.731999999999999</v>
      </c>
      <c r="M34" s="133">
        <v>179.44</v>
      </c>
      <c r="N34" s="133">
        <f t="shared" si="12"/>
        <v>80.64</v>
      </c>
      <c r="O34" s="133">
        <f>H34*D$11-82.67</f>
        <v>256.18599999999998</v>
      </c>
      <c r="P34" s="134">
        <f t="shared" si="13"/>
        <v>840.00199999999995</v>
      </c>
      <c r="Q34" s="135">
        <f t="shared" si="5"/>
        <v>-1.9999999999527063E-3</v>
      </c>
      <c r="R34" s="89"/>
      <c r="S34" s="89"/>
      <c r="T34" s="89"/>
      <c r="U34" s="89"/>
      <c r="V34" s="89"/>
      <c r="W34" s="89"/>
      <c r="X34" s="89"/>
    </row>
    <row r="35" spans="1:24">
      <c r="A35" s="89"/>
      <c r="B35" s="89"/>
      <c r="C35" s="89"/>
      <c r="D35" s="89"/>
      <c r="E35" s="89"/>
      <c r="F35" s="95"/>
      <c r="G35" s="139" t="s">
        <v>1018</v>
      </c>
      <c r="H35" s="140">
        <v>45000</v>
      </c>
      <c r="I35" s="133">
        <f t="shared" si="8"/>
        <v>10026</v>
      </c>
      <c r="J35" s="133">
        <f t="shared" si="9"/>
        <v>1597.4999999999998</v>
      </c>
      <c r="K35" s="133">
        <f t="shared" si="10"/>
        <v>3591</v>
      </c>
      <c r="L35" s="133">
        <f t="shared" si="11"/>
        <v>2128.5</v>
      </c>
      <c r="M35" s="141">
        <v>11127.52</v>
      </c>
      <c r="N35" s="133">
        <f t="shared" si="12"/>
        <v>4320</v>
      </c>
      <c r="O35" s="133">
        <f>H35*D$11-5860.9-82.67</f>
        <v>12209.43</v>
      </c>
      <c r="P35" s="134">
        <f t="shared" si="13"/>
        <v>44999.950000000004</v>
      </c>
      <c r="Q35" s="135">
        <f t="shared" si="5"/>
        <v>4.9999999995634425E-2</v>
      </c>
      <c r="R35" s="89"/>
      <c r="S35" s="89"/>
      <c r="T35" s="89"/>
      <c r="U35" s="89"/>
      <c r="V35" s="89"/>
      <c r="W35" s="89"/>
      <c r="X35" s="89"/>
    </row>
    <row r="36" spans="1:24">
      <c r="A36" s="89"/>
      <c r="B36" s="89"/>
      <c r="C36" s="89"/>
      <c r="D36" s="89"/>
      <c r="E36" s="89"/>
      <c r="F36" s="89"/>
      <c r="G36" s="139"/>
      <c r="H36" s="142">
        <f t="shared" ref="H36:Q36" si="14">SUM(H5:H35)</f>
        <v>186427.56</v>
      </c>
      <c r="I36" s="142">
        <f t="shared" si="14"/>
        <v>40555.675168000002</v>
      </c>
      <c r="J36" s="142">
        <f t="shared" si="14"/>
        <v>9435.1838799999987</v>
      </c>
      <c r="K36" s="142">
        <f t="shared" si="14"/>
        <v>14409.371088</v>
      </c>
      <c r="L36" s="143">
        <f t="shared" si="14"/>
        <v>8865.8928880000003</v>
      </c>
      <c r="M36" s="143">
        <f t="shared" si="14"/>
        <v>36034.829999999994</v>
      </c>
      <c r="N36" s="142">
        <f t="shared" si="14"/>
        <v>17334.581760000001</v>
      </c>
      <c r="O36" s="142">
        <f t="shared" si="14"/>
        <v>59791.96710400001</v>
      </c>
      <c r="P36" s="142">
        <f t="shared" si="14"/>
        <v>186427.50188800003</v>
      </c>
      <c r="Q36" s="142">
        <f t="shared" si="14"/>
        <v>5.8112000000051012E-2</v>
      </c>
      <c r="R36" s="89"/>
      <c r="S36" s="89"/>
      <c r="T36" s="89"/>
      <c r="U36" s="89"/>
      <c r="V36" s="89"/>
      <c r="W36" s="89"/>
      <c r="X36" s="89"/>
    </row>
    <row r="37" spans="1:24">
      <c r="A37" s="89"/>
      <c r="B37" s="89"/>
      <c r="C37" s="89"/>
      <c r="D37" s="89"/>
      <c r="E37" s="89"/>
      <c r="F37" s="8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89"/>
      <c r="S37" s="89"/>
      <c r="T37" s="89"/>
      <c r="U37" s="89"/>
      <c r="V37" s="89"/>
      <c r="W37" s="89"/>
      <c r="X37" s="89"/>
    </row>
    <row r="38" spans="1:24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</row>
    <row r="39" spans="1:24">
      <c r="A39" s="91" t="s">
        <v>1019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</row>
    <row r="40" spans="1:24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</row>
    <row r="41" spans="1:24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</row>
    <row r="42" spans="1:24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</row>
    <row r="43" spans="1:24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</row>
    <row r="44" spans="1:24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</row>
    <row r="45" spans="1:24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</row>
    <row r="46" spans="1:24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</row>
    <row r="47" spans="1:24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</row>
    <row r="48" spans="1:24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</row>
    <row r="49" spans="1:24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</row>
    <row r="50" spans="1:24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</row>
    <row r="51" spans="1:24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</row>
    <row r="52" spans="1:24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</row>
    <row r="53" spans="1:24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</row>
    <row r="54" spans="1:24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</row>
    <row r="55" spans="1:24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</row>
    <row r="56" spans="1:24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</row>
    <row r="57" spans="1:24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</row>
    <row r="58" spans="1:24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</row>
    <row r="59" spans="1:24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</row>
    <row r="60" spans="1:24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</row>
    <row r="61" spans="1:24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</row>
    <row r="62" spans="1:24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</row>
    <row r="63" spans="1:24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</row>
    <row r="64" spans="1:24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</row>
    <row r="65" spans="1:24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</row>
    <row r="66" spans="1:24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</row>
    <row r="67" spans="1:24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</row>
    <row r="68" spans="1:24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</row>
    <row r="69" spans="1:24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</row>
    <row r="70" spans="1:24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</row>
    <row r="71" spans="1:24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</row>
    <row r="72" spans="1:24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</row>
    <row r="73" spans="1:24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</row>
    <row r="74" spans="1:24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</row>
    <row r="75" spans="1:24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</row>
    <row r="76" spans="1:24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</row>
    <row r="77" spans="1:24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</row>
    <row r="78" spans="1:24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</row>
    <row r="79" spans="1:24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</row>
    <row r="80" spans="1:24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</row>
    <row r="81" spans="1:24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</row>
    <row r="82" spans="1:24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</row>
    <row r="83" spans="1:24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</row>
    <row r="84" spans="1:24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</row>
    <row r="85" spans="1:24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</row>
    <row r="86" spans="1:24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</row>
    <row r="87" spans="1:24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1:24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</row>
    <row r="89" spans="1:24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</row>
    <row r="90" spans="1:24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</row>
    <row r="91" spans="1:24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</row>
    <row r="92" spans="1:24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</row>
    <row r="93" spans="1:24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</row>
    <row r="94" spans="1:24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</row>
    <row r="95" spans="1:24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</row>
    <row r="96" spans="1:24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</row>
    <row r="97" spans="1:24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</row>
    <row r="98" spans="1:24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</row>
    <row r="99" spans="1:24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1:24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</row>
    <row r="101" spans="1:24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</row>
    <row r="102" spans="1:24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</row>
    <row r="103" spans="1:24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</row>
    <row r="104" spans="1:24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</row>
    <row r="105" spans="1:24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</row>
    <row r="106" spans="1:24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</row>
    <row r="107" spans="1:24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</row>
    <row r="108" spans="1:24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</row>
    <row r="109" spans="1:24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</row>
    <row r="110" spans="1:24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</row>
    <row r="111" spans="1:24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</row>
    <row r="112" spans="1:24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</row>
    <row r="113" spans="1:24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</row>
    <row r="114" spans="1:24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</row>
    <row r="115" spans="1:24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</row>
    <row r="116" spans="1:24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</row>
    <row r="117" spans="1:24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</row>
    <row r="118" spans="1:24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</row>
    <row r="119" spans="1:24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</row>
    <row r="120" spans="1:24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</row>
    <row r="121" spans="1:24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1:24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</row>
    <row r="123" spans="1:24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</row>
    <row r="124" spans="1:24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</row>
    <row r="125" spans="1:24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1:24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</row>
    <row r="127" spans="1:24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</row>
    <row r="128" spans="1:24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</row>
    <row r="129" spans="1:24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</row>
    <row r="130" spans="1:24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</row>
    <row r="131" spans="1:24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</row>
    <row r="132" spans="1:24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</row>
    <row r="133" spans="1:24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</row>
    <row r="134" spans="1:24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</row>
    <row r="135" spans="1:24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</row>
    <row r="136" spans="1:24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</row>
    <row r="137" spans="1:24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</row>
    <row r="138" spans="1:24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</row>
    <row r="139" spans="1:24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</row>
    <row r="140" spans="1:24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</row>
    <row r="141" spans="1:24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</row>
    <row r="142" spans="1:24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</row>
    <row r="143" spans="1:24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</row>
    <row r="144" spans="1:24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</row>
    <row r="145" spans="1:24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</row>
    <row r="146" spans="1:24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</row>
    <row r="147" spans="1:24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</row>
    <row r="148" spans="1:24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</row>
    <row r="149" spans="1:24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</row>
    <row r="150" spans="1:24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</row>
    <row r="151" spans="1:24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</row>
    <row r="152" spans="1:24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</row>
    <row r="153" spans="1:24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</row>
    <row r="154" spans="1:24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</row>
    <row r="155" spans="1:24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</row>
    <row r="157" spans="1:24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</row>
    <row r="158" spans="1:24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</row>
    <row r="159" spans="1:24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</row>
    <row r="160" spans="1:24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</row>
    <row r="161" spans="1:24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</row>
    <row r="162" spans="1:24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</row>
    <row r="163" spans="1:24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</row>
    <row r="164" spans="1:24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</row>
    <row r="165" spans="1:24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</row>
    <row r="166" spans="1:24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</row>
    <row r="167" spans="1:24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</row>
    <row r="168" spans="1:24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</row>
    <row r="169" spans="1:24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</row>
    <row r="170" spans="1:24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</row>
    <row r="171" spans="1:24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</row>
    <row r="172" spans="1:24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</row>
    <row r="173" spans="1:24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</row>
    <row r="174" spans="1:24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</row>
    <row r="175" spans="1:24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</row>
    <row r="176" spans="1:24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</row>
    <row r="177" spans="1:24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</row>
    <row r="178" spans="1:24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</row>
    <row r="179" spans="1:24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</row>
    <row r="180" spans="1:24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</row>
    <row r="181" spans="1:24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</row>
    <row r="182" spans="1:24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</row>
    <row r="183" spans="1:24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</row>
    <row r="184" spans="1:24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</row>
    <row r="185" spans="1:24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</row>
    <row r="186" spans="1:24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</row>
    <row r="187" spans="1:24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</row>
    <row r="188" spans="1:24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</row>
    <row r="189" spans="1:24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</row>
    <row r="190" spans="1:24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</row>
    <row r="191" spans="1:24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</row>
    <row r="192" spans="1:24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</row>
    <row r="193" spans="1:24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</row>
    <row r="194" spans="1:24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</row>
    <row r="195" spans="1:24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</row>
    <row r="196" spans="1:24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</row>
    <row r="197" spans="1:24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</row>
    <row r="198" spans="1:24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</row>
    <row r="199" spans="1:24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</row>
    <row r="200" spans="1:24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</row>
    <row r="201" spans="1:24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</row>
    <row r="202" spans="1:24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</row>
    <row r="203" spans="1:24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</row>
    <row r="204" spans="1:24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</row>
    <row r="205" spans="1:24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</row>
    <row r="206" spans="1:24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</row>
    <row r="208" spans="1:24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</row>
    <row r="209" spans="1:24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</row>
    <row r="210" spans="1:24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</row>
    <row r="211" spans="1:24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</row>
    <row r="212" spans="1:24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</row>
    <row r="213" spans="1:24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</row>
    <row r="214" spans="1:24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</row>
    <row r="215" spans="1:24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</row>
    <row r="216" spans="1:24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</row>
    <row r="217" spans="1:24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</row>
    <row r="218" spans="1:24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</row>
    <row r="219" spans="1:24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</row>
    <row r="220" spans="1:24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</row>
    <row r="221" spans="1:24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</row>
    <row r="222" spans="1:24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</row>
    <row r="223" spans="1:24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</row>
    <row r="224" spans="1:24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</row>
    <row r="225" spans="1:24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</row>
    <row r="226" spans="1:24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</row>
    <row r="227" spans="1:24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</row>
    <row r="228" spans="1:24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</row>
    <row r="229" spans="1:24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</row>
    <row r="230" spans="1:24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</row>
    <row r="231" spans="1:24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</row>
    <row r="232" spans="1:24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</row>
    <row r="233" spans="1:24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</row>
    <row r="234" spans="1:24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</row>
    <row r="235" spans="1:24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</row>
    <row r="236" spans="1:24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</row>
    <row r="237" spans="1:24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</row>
    <row r="238" spans="1:24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</row>
    <row r="239" spans="1:24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</row>
    <row r="240" spans="1:24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</row>
    <row r="241" spans="1:24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</row>
    <row r="242" spans="1:24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</row>
    <row r="243" spans="1:24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</row>
    <row r="244" spans="1:24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</row>
    <row r="245" spans="1:24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</row>
    <row r="246" spans="1:24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</row>
    <row r="247" spans="1:24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</row>
    <row r="248" spans="1:24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</row>
    <row r="249" spans="1:24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</row>
    <row r="250" spans="1:24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</row>
    <row r="251" spans="1:24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</row>
    <row r="252" spans="1:24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</row>
    <row r="253" spans="1:24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</row>
    <row r="254" spans="1:24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</row>
    <row r="255" spans="1:24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</row>
    <row r="256" spans="1:24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</row>
    <row r="257" spans="1:24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</row>
    <row r="258" spans="1:24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</row>
    <row r="259" spans="1:24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</row>
    <row r="260" spans="1:24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</row>
    <row r="261" spans="1:24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</row>
    <row r="262" spans="1:24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</row>
    <row r="263" spans="1:24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</row>
    <row r="264" spans="1:24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</row>
    <row r="265" spans="1:24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</row>
    <row r="266" spans="1:24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</row>
    <row r="267" spans="1:24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</row>
    <row r="268" spans="1:24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</row>
    <row r="269" spans="1:24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</row>
    <row r="270" spans="1:24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</row>
    <row r="271" spans="1:24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</row>
    <row r="272" spans="1:24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</row>
    <row r="273" spans="1:24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</row>
    <row r="274" spans="1:24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</row>
    <row r="275" spans="1:24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</row>
    <row r="276" spans="1:24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</row>
    <row r="277" spans="1:24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</row>
    <row r="278" spans="1:24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</row>
    <row r="279" spans="1:24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</row>
    <row r="280" spans="1:24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</row>
    <row r="281" spans="1:24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</row>
    <row r="282" spans="1:24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</row>
    <row r="283" spans="1:24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</row>
    <row r="284" spans="1:24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</row>
    <row r="285" spans="1:24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</row>
    <row r="286" spans="1:24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</row>
    <row r="287" spans="1:24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</row>
    <row r="288" spans="1:24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</row>
    <row r="289" spans="1:24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</row>
    <row r="290" spans="1:24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</row>
    <row r="291" spans="1:24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</row>
    <row r="292" spans="1:24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</row>
    <row r="293" spans="1:24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</row>
    <row r="294" spans="1:24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</row>
    <row r="295" spans="1:24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</row>
    <row r="296" spans="1:24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</row>
    <row r="297" spans="1:24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</row>
    <row r="298" spans="1:24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</row>
    <row r="299" spans="1:24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</row>
    <row r="300" spans="1:24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</row>
    <row r="301" spans="1:24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</row>
    <row r="302" spans="1:24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</row>
    <row r="303" spans="1:24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</row>
    <row r="304" spans="1:24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</row>
    <row r="305" spans="1:24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</row>
    <row r="306" spans="1:24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</row>
    <row r="307" spans="1:24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</row>
    <row r="308" spans="1:24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</row>
    <row r="309" spans="1:24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</row>
    <row r="310" spans="1:24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</row>
    <row r="311" spans="1:24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</row>
    <row r="312" spans="1:24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</row>
    <row r="313" spans="1:24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</row>
    <row r="314" spans="1:24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</row>
    <row r="315" spans="1:24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</row>
    <row r="316" spans="1:24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</row>
    <row r="317" spans="1:24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</row>
    <row r="318" spans="1:24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</row>
    <row r="319" spans="1:24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</row>
    <row r="320" spans="1:24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</row>
    <row r="321" spans="1:24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</row>
    <row r="322" spans="1:24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</row>
    <row r="323" spans="1:24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</row>
    <row r="324" spans="1:24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</row>
    <row r="325" spans="1:24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</row>
    <row r="326" spans="1:24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</row>
    <row r="327" spans="1:24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</row>
    <row r="328" spans="1:24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</row>
    <row r="329" spans="1:24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</row>
    <row r="330" spans="1:24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</row>
    <row r="331" spans="1:24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</row>
    <row r="332" spans="1:24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</row>
    <row r="333" spans="1:24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</row>
    <row r="334" spans="1:24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</row>
    <row r="335" spans="1:24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</row>
    <row r="336" spans="1:24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</row>
    <row r="337" spans="1:24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</row>
    <row r="338" spans="1:24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</row>
    <row r="339" spans="1:24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</row>
    <row r="340" spans="1:24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</row>
    <row r="341" spans="1:24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</row>
    <row r="342" spans="1:24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</row>
    <row r="343" spans="1:24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</row>
    <row r="344" spans="1:24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</row>
    <row r="345" spans="1:24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</row>
    <row r="346" spans="1:24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</row>
    <row r="347" spans="1:24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</row>
    <row r="348" spans="1:24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</row>
    <row r="349" spans="1:24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</row>
    <row r="350" spans="1:24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</row>
    <row r="351" spans="1:24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</row>
    <row r="352" spans="1:24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</row>
    <row r="353" spans="1:24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</row>
    <row r="354" spans="1:24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</row>
    <row r="355" spans="1:24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</row>
    <row r="356" spans="1:24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</row>
    <row r="357" spans="1:24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</row>
    <row r="358" spans="1:24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</row>
    <row r="359" spans="1:24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</row>
    <row r="360" spans="1:24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</row>
    <row r="361" spans="1:24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</row>
    <row r="362" spans="1:24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</row>
    <row r="363" spans="1:24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</row>
    <row r="364" spans="1:24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</row>
    <row r="365" spans="1:24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</row>
    <row r="366" spans="1:24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</row>
    <row r="367" spans="1:24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</row>
    <row r="368" spans="1:24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</row>
    <row r="369" spans="1:24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</row>
    <row r="370" spans="1:24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</row>
    <row r="371" spans="1:24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</row>
    <row r="372" spans="1:24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</row>
    <row r="373" spans="1:24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</row>
    <row r="374" spans="1:24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</row>
    <row r="375" spans="1:24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</row>
    <row r="376" spans="1:24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</row>
    <row r="377" spans="1:24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</row>
    <row r="378" spans="1:24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</row>
    <row r="379" spans="1:24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</row>
    <row r="380" spans="1:24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</row>
    <row r="381" spans="1:24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</row>
    <row r="382" spans="1:24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</row>
    <row r="383" spans="1:24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</row>
    <row r="384" spans="1:24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</row>
    <row r="385" spans="1:24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</row>
    <row r="386" spans="1:24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</row>
    <row r="387" spans="1:24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</row>
    <row r="388" spans="1:24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</row>
    <row r="389" spans="1:24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</row>
    <row r="390" spans="1:24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</row>
    <row r="391" spans="1:24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</row>
    <row r="392" spans="1:24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</row>
    <row r="393" spans="1:24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</row>
    <row r="394" spans="1:24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</row>
    <row r="395" spans="1:24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</row>
    <row r="396" spans="1:24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</row>
    <row r="397" spans="1:24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</row>
    <row r="398" spans="1:24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</row>
    <row r="399" spans="1:24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</row>
    <row r="400" spans="1:24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</row>
    <row r="401" spans="1:24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</row>
    <row r="402" spans="1:24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</row>
    <row r="403" spans="1:24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</row>
    <row r="404" spans="1:24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</row>
    <row r="405" spans="1:24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</row>
    <row r="406" spans="1:24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</row>
    <row r="407" spans="1:24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</row>
    <row r="408" spans="1:24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</row>
    <row r="409" spans="1:24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</row>
    <row r="410" spans="1:24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</row>
    <row r="411" spans="1:24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</row>
    <row r="412" spans="1:24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</row>
    <row r="413" spans="1:24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</row>
    <row r="414" spans="1:24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</row>
    <row r="415" spans="1:24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</row>
    <row r="416" spans="1:24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</row>
    <row r="417" spans="1:24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</row>
    <row r="418" spans="1:24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</row>
    <row r="419" spans="1:24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</row>
    <row r="420" spans="1:24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</row>
    <row r="421" spans="1:24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</row>
    <row r="422" spans="1:24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</row>
    <row r="423" spans="1:24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</row>
    <row r="424" spans="1:24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</row>
    <row r="425" spans="1:24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</row>
    <row r="426" spans="1:24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</row>
    <row r="427" spans="1:24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</row>
    <row r="428" spans="1:24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</row>
    <row r="429" spans="1:24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</row>
    <row r="430" spans="1:24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</row>
    <row r="431" spans="1:24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</row>
    <row r="432" spans="1:24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</row>
    <row r="433" spans="1:24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</row>
    <row r="434" spans="1:24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</row>
    <row r="435" spans="1:24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</row>
    <row r="436" spans="1:24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</row>
    <row r="437" spans="1:24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</row>
    <row r="438" spans="1:24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</row>
    <row r="439" spans="1:24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</row>
    <row r="440" spans="1:24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</row>
    <row r="441" spans="1:24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</row>
    <row r="442" spans="1:24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</row>
    <row r="443" spans="1:24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</row>
    <row r="444" spans="1:24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</row>
    <row r="445" spans="1:24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</row>
    <row r="446" spans="1:24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</row>
    <row r="447" spans="1:24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</row>
    <row r="448" spans="1:24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</row>
    <row r="449" spans="1:24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</row>
    <row r="450" spans="1:24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</row>
    <row r="451" spans="1:24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</row>
    <row r="452" spans="1:24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</row>
    <row r="453" spans="1:24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</row>
    <row r="454" spans="1:24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</row>
    <row r="455" spans="1:24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</row>
    <row r="456" spans="1:24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</row>
    <row r="457" spans="1:24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</row>
    <row r="458" spans="1:24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</row>
    <row r="459" spans="1:24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</row>
    <row r="460" spans="1:24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</row>
    <row r="461" spans="1:24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</row>
    <row r="462" spans="1:24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</row>
    <row r="463" spans="1:24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</row>
    <row r="464" spans="1:24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</row>
    <row r="465" spans="1:24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</row>
    <row r="466" spans="1:24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</row>
    <row r="467" spans="1:24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</row>
    <row r="468" spans="1:24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</row>
    <row r="469" spans="1:24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</row>
    <row r="470" spans="1:24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</row>
    <row r="471" spans="1:24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</row>
    <row r="472" spans="1:24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</row>
    <row r="473" spans="1:24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</row>
    <row r="474" spans="1:24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</row>
    <row r="475" spans="1:24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</row>
    <row r="476" spans="1:24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</row>
    <row r="477" spans="1:24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</row>
    <row r="478" spans="1:24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</row>
    <row r="479" spans="1:24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</row>
    <row r="480" spans="1:24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</row>
    <row r="481" spans="1:24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</row>
    <row r="482" spans="1:24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</row>
    <row r="483" spans="1:24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</row>
    <row r="484" spans="1:24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</row>
    <row r="485" spans="1:24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</row>
    <row r="486" spans="1:24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</row>
    <row r="487" spans="1:24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</row>
    <row r="488" spans="1:24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</row>
    <row r="489" spans="1:24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</row>
    <row r="490" spans="1:24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</row>
    <row r="491" spans="1:24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</row>
    <row r="492" spans="1:24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</row>
    <row r="493" spans="1:24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</row>
    <row r="494" spans="1:24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</row>
    <row r="495" spans="1:24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</row>
    <row r="496" spans="1:24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</row>
    <row r="497" spans="1:24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</row>
    <row r="498" spans="1:24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</row>
    <row r="499" spans="1:24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</row>
    <row r="500" spans="1:24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</row>
    <row r="501" spans="1:24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</row>
    <row r="502" spans="1:24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</row>
    <row r="503" spans="1:24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</row>
    <row r="504" spans="1:24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</row>
    <row r="505" spans="1:24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</row>
    <row r="506" spans="1:24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</row>
    <row r="507" spans="1:24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</row>
    <row r="508" spans="1:24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</row>
    <row r="509" spans="1:24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</row>
    <row r="510" spans="1:24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</row>
    <row r="511" spans="1:24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</row>
    <row r="512" spans="1:24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</row>
    <row r="513" spans="1:24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</row>
    <row r="514" spans="1:24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</row>
    <row r="515" spans="1:24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</row>
    <row r="516" spans="1:24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</row>
    <row r="517" spans="1:24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</row>
    <row r="518" spans="1:24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</row>
    <row r="519" spans="1:24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</row>
    <row r="520" spans="1:24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</row>
    <row r="521" spans="1:24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</row>
    <row r="522" spans="1:24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</row>
    <row r="523" spans="1:24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</row>
    <row r="524" spans="1:24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</row>
    <row r="525" spans="1:24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</row>
    <row r="526" spans="1:24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</row>
    <row r="527" spans="1:24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</row>
    <row r="528" spans="1:24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</row>
    <row r="529" spans="1:24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</row>
    <row r="530" spans="1:24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</row>
    <row r="531" spans="1:24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</row>
    <row r="532" spans="1:24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</row>
    <row r="533" spans="1:24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</row>
    <row r="534" spans="1:24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</row>
    <row r="535" spans="1:24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</row>
    <row r="536" spans="1:24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</row>
    <row r="537" spans="1:24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</row>
    <row r="538" spans="1:24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</row>
    <row r="539" spans="1:24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</row>
    <row r="540" spans="1:24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</row>
    <row r="541" spans="1:24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</row>
    <row r="542" spans="1:24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</row>
    <row r="543" spans="1:24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</row>
    <row r="544" spans="1:24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</row>
    <row r="545" spans="1:24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</row>
    <row r="546" spans="1:24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</row>
    <row r="547" spans="1:24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</row>
    <row r="548" spans="1:24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</row>
    <row r="549" spans="1:24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</row>
    <row r="550" spans="1:24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</row>
    <row r="551" spans="1:24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</row>
    <row r="552" spans="1:24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</row>
    <row r="553" spans="1:24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</row>
    <row r="554" spans="1:24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</row>
    <row r="555" spans="1:24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</row>
    <row r="556" spans="1:24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</row>
    <row r="557" spans="1:24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</row>
    <row r="558" spans="1:24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</row>
    <row r="559" spans="1:24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</row>
    <row r="560" spans="1:24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</row>
    <row r="561" spans="1:24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</row>
    <row r="562" spans="1:24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</row>
    <row r="563" spans="1:24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</row>
    <row r="564" spans="1:24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</row>
    <row r="565" spans="1:24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</row>
    <row r="566" spans="1:24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</row>
    <row r="567" spans="1:24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</row>
    <row r="568" spans="1:24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</row>
    <row r="569" spans="1:24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</row>
    <row r="570" spans="1:24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</row>
    <row r="571" spans="1:24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</row>
    <row r="572" spans="1:24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</row>
    <row r="573" spans="1:24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</row>
    <row r="574" spans="1:24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</row>
    <row r="575" spans="1:24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</row>
    <row r="576" spans="1:24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</row>
    <row r="577" spans="1:24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</row>
    <row r="578" spans="1:24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</row>
    <row r="579" spans="1:24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</row>
    <row r="580" spans="1:24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</row>
    <row r="581" spans="1:24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</row>
    <row r="582" spans="1:24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</row>
    <row r="583" spans="1:24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</row>
    <row r="584" spans="1:24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</row>
    <row r="585" spans="1:24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</row>
    <row r="586" spans="1:24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</row>
    <row r="587" spans="1:24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</row>
    <row r="588" spans="1:24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</row>
    <row r="589" spans="1:24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</row>
    <row r="590" spans="1:24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</row>
    <row r="591" spans="1:24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</row>
    <row r="592" spans="1:24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</row>
    <row r="593" spans="1:24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</row>
    <row r="594" spans="1:24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</row>
    <row r="595" spans="1:24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</row>
    <row r="596" spans="1:24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</row>
    <row r="597" spans="1:24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</row>
    <row r="598" spans="1:24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</row>
    <row r="599" spans="1:24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</row>
    <row r="600" spans="1:24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</row>
    <row r="601" spans="1:24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</row>
    <row r="602" spans="1:24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</row>
    <row r="603" spans="1:24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</row>
    <row r="604" spans="1:24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</row>
    <row r="605" spans="1:24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</row>
    <row r="606" spans="1:24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</row>
    <row r="607" spans="1:24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</row>
    <row r="608" spans="1:24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</row>
    <row r="609" spans="1:24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</row>
    <row r="610" spans="1:24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</row>
    <row r="611" spans="1:24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</row>
    <row r="612" spans="1:24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</row>
    <row r="613" spans="1:24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</row>
    <row r="614" spans="1:24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</row>
    <row r="615" spans="1:24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</row>
    <row r="616" spans="1:24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</row>
    <row r="617" spans="1:24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</row>
    <row r="618" spans="1:24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</row>
    <row r="619" spans="1:24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</row>
    <row r="620" spans="1:24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</row>
    <row r="621" spans="1:24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</row>
    <row r="622" spans="1:24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</row>
    <row r="623" spans="1:24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</row>
    <row r="624" spans="1:24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</row>
    <row r="625" spans="1:24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</row>
    <row r="626" spans="1:24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</row>
    <row r="627" spans="1:24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</row>
    <row r="628" spans="1:24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</row>
    <row r="629" spans="1:24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</row>
    <row r="630" spans="1:24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</row>
    <row r="631" spans="1:24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</row>
    <row r="632" spans="1:24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</row>
    <row r="633" spans="1:24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</row>
    <row r="634" spans="1:24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</row>
    <row r="635" spans="1:24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</row>
    <row r="636" spans="1:24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</row>
    <row r="637" spans="1:24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</row>
    <row r="638" spans="1:24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</row>
    <row r="639" spans="1:24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</row>
    <row r="640" spans="1:24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</row>
    <row r="641" spans="1:24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</row>
    <row r="642" spans="1:24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</row>
    <row r="643" spans="1:24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</row>
    <row r="644" spans="1:24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</row>
    <row r="645" spans="1:24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</row>
    <row r="646" spans="1:24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</row>
    <row r="647" spans="1:24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</row>
    <row r="648" spans="1:24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</row>
    <row r="649" spans="1:24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</row>
    <row r="650" spans="1:24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</row>
    <row r="651" spans="1:24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</row>
    <row r="652" spans="1:24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</row>
    <row r="653" spans="1:24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</row>
    <row r="654" spans="1:24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</row>
    <row r="655" spans="1:24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</row>
    <row r="656" spans="1:24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</row>
    <row r="657" spans="1:24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</row>
    <row r="658" spans="1:24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</row>
    <row r="659" spans="1:24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</row>
    <row r="660" spans="1:24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</row>
    <row r="661" spans="1:24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</row>
    <row r="662" spans="1:24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</row>
    <row r="663" spans="1:24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</row>
    <row r="664" spans="1:24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</row>
    <row r="665" spans="1:24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</row>
    <row r="666" spans="1:24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</row>
    <row r="667" spans="1:24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</row>
    <row r="668" spans="1:24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</row>
    <row r="669" spans="1:24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</row>
    <row r="670" spans="1:24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</row>
    <row r="671" spans="1:24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</row>
    <row r="672" spans="1:24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</row>
    <row r="673" spans="1:24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</row>
    <row r="674" spans="1:24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</row>
    <row r="675" spans="1:24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</row>
    <row r="676" spans="1:24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</row>
    <row r="677" spans="1:24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</row>
    <row r="678" spans="1:24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</row>
    <row r="679" spans="1:24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</row>
    <row r="680" spans="1:24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</row>
    <row r="681" spans="1:24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</row>
    <row r="682" spans="1:24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</row>
    <row r="683" spans="1:24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</row>
    <row r="684" spans="1:24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</row>
    <row r="685" spans="1:24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</row>
    <row r="686" spans="1:24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</row>
    <row r="687" spans="1:24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</row>
    <row r="688" spans="1:24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</row>
    <row r="689" spans="1:24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</row>
    <row r="690" spans="1:24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</row>
    <row r="691" spans="1:24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</row>
    <row r="692" spans="1:24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</row>
    <row r="693" spans="1:24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</row>
    <row r="694" spans="1:24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</row>
    <row r="695" spans="1:24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</row>
    <row r="696" spans="1:24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</row>
    <row r="697" spans="1:24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</row>
    <row r="698" spans="1:24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</row>
    <row r="699" spans="1:24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</row>
    <row r="700" spans="1:24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</row>
    <row r="701" spans="1:24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</row>
    <row r="702" spans="1:24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</row>
    <row r="703" spans="1:24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</row>
    <row r="704" spans="1:24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</row>
    <row r="705" spans="1:24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</row>
    <row r="706" spans="1:24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</row>
    <row r="707" spans="1:24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</row>
    <row r="708" spans="1:24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</row>
    <row r="709" spans="1:24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</row>
    <row r="710" spans="1:24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</row>
    <row r="711" spans="1:24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</row>
    <row r="712" spans="1:24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</row>
    <row r="713" spans="1:24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</row>
    <row r="714" spans="1:24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</row>
    <row r="715" spans="1:24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</row>
    <row r="716" spans="1:24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</row>
    <row r="717" spans="1:24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</row>
    <row r="718" spans="1:24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</row>
    <row r="719" spans="1:24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</row>
    <row r="720" spans="1:24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</row>
    <row r="721" spans="1:24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</row>
    <row r="722" spans="1:24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</row>
    <row r="723" spans="1:24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</row>
    <row r="724" spans="1:24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</row>
    <row r="725" spans="1:24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</row>
    <row r="726" spans="1:24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</row>
    <row r="727" spans="1:24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</row>
    <row r="728" spans="1:24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</row>
    <row r="729" spans="1:24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</row>
    <row r="730" spans="1:24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</row>
    <row r="731" spans="1:24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</row>
    <row r="732" spans="1:24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</row>
    <row r="733" spans="1:24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</row>
    <row r="734" spans="1:24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</row>
    <row r="735" spans="1:24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</row>
    <row r="736" spans="1:24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</row>
    <row r="737" spans="1:24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</row>
    <row r="738" spans="1:24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</row>
    <row r="739" spans="1:24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</row>
    <row r="740" spans="1:24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</row>
    <row r="741" spans="1:24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</row>
    <row r="742" spans="1:24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</row>
    <row r="743" spans="1:24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</row>
    <row r="744" spans="1:24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</row>
    <row r="745" spans="1:24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</row>
    <row r="746" spans="1:24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</row>
    <row r="747" spans="1:24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</row>
    <row r="748" spans="1:24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</row>
    <row r="749" spans="1:24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</row>
    <row r="750" spans="1:24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</row>
    <row r="751" spans="1:24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</row>
    <row r="752" spans="1:24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</row>
    <row r="753" spans="1:24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</row>
    <row r="754" spans="1:24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</row>
    <row r="755" spans="1:24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</row>
    <row r="756" spans="1:24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</row>
    <row r="757" spans="1:24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</row>
    <row r="758" spans="1:24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</row>
    <row r="759" spans="1:24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</row>
    <row r="760" spans="1:24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</row>
    <row r="761" spans="1:24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</row>
    <row r="762" spans="1:24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</row>
    <row r="763" spans="1:24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</row>
    <row r="764" spans="1:24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</row>
    <row r="765" spans="1:24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</row>
    <row r="766" spans="1:24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</row>
    <row r="767" spans="1:24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</row>
    <row r="768" spans="1:24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</row>
    <row r="769" spans="1:24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</row>
    <row r="770" spans="1:24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</row>
    <row r="771" spans="1:24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</row>
    <row r="772" spans="1:24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</row>
    <row r="773" spans="1:24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</row>
    <row r="774" spans="1:24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</row>
    <row r="775" spans="1:24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</row>
    <row r="776" spans="1:24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</row>
    <row r="777" spans="1:24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</row>
    <row r="778" spans="1:24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</row>
    <row r="779" spans="1:24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</row>
    <row r="780" spans="1:24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</row>
    <row r="781" spans="1:24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</row>
    <row r="782" spans="1:24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</row>
    <row r="783" spans="1:24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</row>
    <row r="784" spans="1:24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</row>
    <row r="785" spans="1:24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</row>
    <row r="786" spans="1:24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</row>
    <row r="787" spans="1:24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</row>
    <row r="788" spans="1:24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</row>
    <row r="789" spans="1:24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</row>
    <row r="790" spans="1:24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</row>
    <row r="791" spans="1:24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</row>
    <row r="792" spans="1:24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</row>
    <row r="793" spans="1:24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</row>
    <row r="794" spans="1:24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</row>
    <row r="795" spans="1:24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</row>
    <row r="796" spans="1:24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</row>
    <row r="797" spans="1:24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</row>
    <row r="798" spans="1:24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</row>
    <row r="799" spans="1:24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</row>
    <row r="800" spans="1:24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</row>
    <row r="801" spans="1:24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</row>
    <row r="802" spans="1:24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</row>
    <row r="803" spans="1:24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</row>
    <row r="804" spans="1:24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</row>
    <row r="805" spans="1:24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</row>
    <row r="806" spans="1:24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</row>
    <row r="807" spans="1:24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</row>
    <row r="808" spans="1:24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</row>
    <row r="809" spans="1:24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</row>
    <row r="810" spans="1:24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</row>
    <row r="811" spans="1:24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</row>
    <row r="812" spans="1:24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</row>
    <row r="813" spans="1:24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</row>
    <row r="814" spans="1:24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</row>
    <row r="815" spans="1:24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</row>
    <row r="816" spans="1:24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</row>
    <row r="817" spans="1:24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</row>
    <row r="818" spans="1:24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</row>
    <row r="819" spans="1:24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</row>
    <row r="820" spans="1:24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</row>
    <row r="821" spans="1:24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</row>
    <row r="822" spans="1:24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</row>
    <row r="823" spans="1:24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</row>
    <row r="824" spans="1:24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</row>
    <row r="825" spans="1:24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</row>
    <row r="826" spans="1:24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</row>
    <row r="827" spans="1:24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</row>
    <row r="828" spans="1:24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</row>
    <row r="829" spans="1:24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</row>
    <row r="830" spans="1:24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</row>
    <row r="831" spans="1:24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</row>
    <row r="832" spans="1:24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</row>
    <row r="833" spans="1:24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</row>
    <row r="834" spans="1:24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</row>
    <row r="835" spans="1:24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</row>
    <row r="836" spans="1:24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</row>
    <row r="837" spans="1:24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</row>
    <row r="838" spans="1:24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</row>
    <row r="839" spans="1:24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</row>
    <row r="840" spans="1:24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</row>
    <row r="841" spans="1:24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</row>
    <row r="842" spans="1:24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</row>
    <row r="843" spans="1:24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</row>
    <row r="844" spans="1:24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</row>
    <row r="845" spans="1:24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</row>
    <row r="846" spans="1:24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</row>
    <row r="847" spans="1:24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</row>
    <row r="848" spans="1:24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</row>
    <row r="849" spans="1:24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</row>
    <row r="850" spans="1:24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</row>
    <row r="851" spans="1:24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</row>
    <row r="852" spans="1:24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</row>
    <row r="853" spans="1:24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</row>
    <row r="854" spans="1:24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</row>
    <row r="855" spans="1:24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</row>
    <row r="856" spans="1:24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</row>
    <row r="857" spans="1:24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</row>
    <row r="858" spans="1:24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</row>
    <row r="859" spans="1:24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</row>
    <row r="860" spans="1:24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</row>
    <row r="861" spans="1:24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</row>
    <row r="862" spans="1:24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</row>
    <row r="863" spans="1:24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</row>
    <row r="864" spans="1:24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</row>
    <row r="865" spans="1:24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</row>
    <row r="866" spans="1:24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</row>
    <row r="867" spans="1:24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</row>
    <row r="868" spans="1:24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</row>
    <row r="869" spans="1:24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</row>
    <row r="870" spans="1:24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</row>
    <row r="871" spans="1:24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</row>
    <row r="872" spans="1:24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</row>
    <row r="873" spans="1:24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</row>
    <row r="874" spans="1:24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</row>
    <row r="875" spans="1:24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</row>
    <row r="876" spans="1:24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</row>
    <row r="877" spans="1:24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</row>
    <row r="878" spans="1:24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</row>
    <row r="879" spans="1:24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</row>
    <row r="880" spans="1:24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</row>
    <row r="881" spans="1:24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</row>
    <row r="882" spans="1:24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</row>
    <row r="883" spans="1:24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</row>
    <row r="884" spans="1:24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</row>
    <row r="885" spans="1:24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</row>
    <row r="886" spans="1:24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</row>
    <row r="887" spans="1:24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</row>
    <row r="888" spans="1:24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</row>
    <row r="889" spans="1:24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</row>
    <row r="890" spans="1:24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</row>
    <row r="891" spans="1:24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</row>
    <row r="892" spans="1:24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</row>
    <row r="893" spans="1:24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</row>
    <row r="894" spans="1:24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</row>
    <row r="895" spans="1:24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</row>
    <row r="896" spans="1:24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</row>
    <row r="897" spans="1:24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</row>
    <row r="898" spans="1:24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</row>
    <row r="899" spans="1:24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</row>
    <row r="900" spans="1:24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</row>
    <row r="901" spans="1:24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</row>
    <row r="902" spans="1:24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</row>
    <row r="903" spans="1:24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</row>
    <row r="904" spans="1:24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</row>
    <row r="905" spans="1:24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</row>
    <row r="906" spans="1:24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</row>
    <row r="907" spans="1:24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</row>
    <row r="908" spans="1:24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</row>
    <row r="909" spans="1:24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</row>
    <row r="910" spans="1:24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</row>
    <row r="911" spans="1:24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</row>
    <row r="912" spans="1:24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</row>
    <row r="913" spans="1:24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</row>
    <row r="914" spans="1:24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</row>
    <row r="915" spans="1:24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</row>
    <row r="916" spans="1:24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</row>
    <row r="917" spans="1:24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</row>
    <row r="918" spans="1:24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</row>
    <row r="919" spans="1:24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</row>
    <row r="920" spans="1:24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</row>
    <row r="921" spans="1:24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</row>
    <row r="922" spans="1:24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</row>
    <row r="923" spans="1:24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</row>
    <row r="924" spans="1:24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</row>
    <row r="925" spans="1:24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</row>
    <row r="926" spans="1:24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</row>
    <row r="927" spans="1:24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</row>
    <row r="928" spans="1:24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</row>
    <row r="929" spans="1:24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</row>
    <row r="930" spans="1:24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</row>
    <row r="931" spans="1:24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</row>
    <row r="932" spans="1:24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</row>
    <row r="933" spans="1:24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</row>
    <row r="934" spans="1:24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</row>
    <row r="935" spans="1:24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</row>
    <row r="936" spans="1:24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</row>
    <row r="937" spans="1:24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</row>
    <row r="938" spans="1:24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</row>
    <row r="939" spans="1:24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</row>
    <row r="940" spans="1:24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</row>
    <row r="941" spans="1:24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</row>
    <row r="942" spans="1:24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</row>
    <row r="943" spans="1:24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</row>
    <row r="944" spans="1:24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</row>
    <row r="945" spans="1:24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</row>
    <row r="946" spans="1:24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</row>
    <row r="947" spans="1:24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</row>
    <row r="948" spans="1:24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</row>
    <row r="949" spans="1:24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</row>
    <row r="950" spans="1:24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</row>
    <row r="951" spans="1:24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</row>
    <row r="952" spans="1:24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</row>
    <row r="953" spans="1:24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</row>
    <row r="954" spans="1:24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</row>
    <row r="955" spans="1:24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</row>
    <row r="956" spans="1:24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</row>
    <row r="957" spans="1:24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</row>
    <row r="958" spans="1:24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</row>
    <row r="959" spans="1:24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</row>
    <row r="960" spans="1:24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</row>
    <row r="961" spans="1:24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</row>
    <row r="962" spans="1:24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</row>
    <row r="963" spans="1:24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</row>
    <row r="964" spans="1:24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</row>
    <row r="965" spans="1:24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</row>
    <row r="966" spans="1:24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</row>
    <row r="967" spans="1:24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</row>
    <row r="968" spans="1:24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</row>
    <row r="969" spans="1:24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</row>
    <row r="970" spans="1:24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</row>
    <row r="971" spans="1:24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</row>
    <row r="972" spans="1:24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</row>
    <row r="973" spans="1:24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</row>
    <row r="974" spans="1:24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</row>
    <row r="975" spans="1:24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</row>
    <row r="976" spans="1:24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</row>
    <row r="977" spans="1:24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</row>
    <row r="978" spans="1:24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</row>
    <row r="979" spans="1:24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</row>
    <row r="980" spans="1:24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</row>
    <row r="981" spans="1:24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</row>
    <row r="982" spans="1:24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</row>
    <row r="983" spans="1:24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</row>
    <row r="984" spans="1:24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</row>
    <row r="985" spans="1:24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</row>
    <row r="986" spans="1:24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</row>
    <row r="987" spans="1:24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</row>
    <row r="988" spans="1:24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</row>
    <row r="989" spans="1:24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</row>
    <row r="990" spans="1:24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</row>
    <row r="991" spans="1:24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</row>
    <row r="992" spans="1:24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</row>
    <row r="993" spans="1:24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</row>
    <row r="994" spans="1:24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</row>
    <row r="995" spans="1:24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</row>
    <row r="996" spans="1:24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</row>
    <row r="997" spans="1:24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</row>
    <row r="998" spans="1:24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</row>
  </sheetData>
  <mergeCells count="3">
    <mergeCell ref="F5:F22"/>
    <mergeCell ref="F23:F33"/>
    <mergeCell ref="H21:O21"/>
  </mergeCells>
  <hyperlinks>
    <hyperlink ref="A39" r:id="rId1" display="Based off of 2017 Building Usage Model - " xr:uid="{00000000-0004-0000-0D00-000000000000}"/>
  </hyperlinks>
  <pageMargins left="0.7" right="0.7" top="0.75" bottom="0.75" header="0.3" footer="0.3"/>
  <pageSetup paperSize="5" scale="86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46"/>
  <sheetViews>
    <sheetView topLeftCell="A17" workbookViewId="0">
      <selection activeCell="D34" sqref="D34"/>
    </sheetView>
  </sheetViews>
  <sheetFormatPr defaultColWidth="8.85546875" defaultRowHeight="15"/>
  <cols>
    <col min="1" max="1" width="45.7109375" bestFit="1" customWidth="1"/>
    <col min="2" max="13" width="11.42578125" bestFit="1" customWidth="1"/>
    <col min="14" max="14" width="12.42578125" bestFit="1" customWidth="1"/>
    <col min="16" max="16" width="17.28515625" customWidth="1"/>
    <col min="17" max="17" width="7" bestFit="1" customWidth="1"/>
    <col min="21" max="21" width="13.85546875" bestFit="1" customWidth="1"/>
    <col min="22" max="23" width="12.140625" bestFit="1" customWidth="1"/>
    <col min="25" max="25" width="10.7109375" bestFit="1" customWidth="1"/>
  </cols>
  <sheetData>
    <row r="1" spans="1:25" ht="18.75">
      <c r="A1" s="42" t="s">
        <v>1020</v>
      </c>
    </row>
    <row r="2" spans="1:25" s="12" customFormat="1">
      <c r="B2" s="12" t="s">
        <v>1021</v>
      </c>
      <c r="C2" s="12" t="s">
        <v>1022</v>
      </c>
      <c r="D2" s="12" t="s">
        <v>1023</v>
      </c>
      <c r="E2" s="12" t="s">
        <v>1024</v>
      </c>
      <c r="F2" s="12" t="s">
        <v>1025</v>
      </c>
      <c r="G2" s="12" t="s">
        <v>1026</v>
      </c>
      <c r="H2" s="12" t="s">
        <v>1027</v>
      </c>
      <c r="I2" s="12" t="s">
        <v>1028</v>
      </c>
      <c r="J2" s="12" t="s">
        <v>1029</v>
      </c>
      <c r="K2" s="12" t="s">
        <v>1030</v>
      </c>
      <c r="L2" s="12" t="s">
        <v>1031</v>
      </c>
      <c r="M2" s="12" t="s">
        <v>1032</v>
      </c>
      <c r="N2" s="12" t="s">
        <v>1033</v>
      </c>
    </row>
    <row r="3" spans="1:25" s="3" customFormat="1">
      <c r="A3" s="3" t="s">
        <v>195</v>
      </c>
      <c r="P3" s="3">
        <v>2018</v>
      </c>
      <c r="R3" s="163"/>
      <c r="S3" s="163"/>
      <c r="V3" s="3" t="s">
        <v>1034</v>
      </c>
      <c r="W3" s="3" t="s">
        <v>1035</v>
      </c>
    </row>
    <row r="4" spans="1:25">
      <c r="A4" s="5" t="s">
        <v>314</v>
      </c>
      <c r="B4" s="116">
        <v>4615.3999999999996</v>
      </c>
      <c r="C4" s="116">
        <v>3076.92</v>
      </c>
      <c r="D4" s="116">
        <v>3076.92</v>
      </c>
      <c r="E4" s="116">
        <v>3076.92</v>
      </c>
      <c r="F4" s="116">
        <v>3076.92</v>
      </c>
      <c r="G4" s="116">
        <v>3076.92</v>
      </c>
      <c r="H4" s="116">
        <v>3076.92</v>
      </c>
      <c r="I4" s="116">
        <v>4615.3999999999996</v>
      </c>
      <c r="J4" s="116">
        <v>3076.92</v>
      </c>
      <c r="K4" s="116">
        <v>3076.92</v>
      </c>
      <c r="L4" s="116">
        <v>3076.92</v>
      </c>
      <c r="M4" s="116">
        <v>3076.92</v>
      </c>
      <c r="N4" s="116">
        <f t="shared" ref="N4:N20" si="0">SUM(B4:M4)</f>
        <v>39999.999999999993</v>
      </c>
      <c r="P4" s="160" t="s">
        <v>1036</v>
      </c>
      <c r="Q4" s="161"/>
      <c r="R4" s="164"/>
      <c r="S4" s="165"/>
      <c r="U4" t="s">
        <v>1037</v>
      </c>
      <c r="V4" s="159">
        <v>42500</v>
      </c>
      <c r="W4" s="159">
        <v>20000</v>
      </c>
    </row>
    <row r="5" spans="1:25">
      <c r="A5" s="5" t="s">
        <v>1038</v>
      </c>
      <c r="B5" s="116">
        <v>3461.55</v>
      </c>
      <c r="C5" s="116">
        <v>2307.69</v>
      </c>
      <c r="D5" s="116">
        <v>2307.69</v>
      </c>
      <c r="E5" s="116">
        <v>2307.69</v>
      </c>
      <c r="F5" s="116">
        <v>2307.69</v>
      </c>
      <c r="G5" s="116">
        <v>2307.69</v>
      </c>
      <c r="H5" s="116">
        <v>2307.69</v>
      </c>
      <c r="I5" s="116">
        <v>3461.55</v>
      </c>
      <c r="J5" s="116">
        <v>2307.69</v>
      </c>
      <c r="K5" s="116">
        <v>2307.69</v>
      </c>
      <c r="L5" s="116">
        <v>2307.69</v>
      </c>
      <c r="M5" s="116">
        <v>2307.69</v>
      </c>
      <c r="N5" s="116">
        <f t="shared" si="0"/>
        <v>29999.999999999996</v>
      </c>
      <c r="P5" s="5" t="s">
        <v>1039</v>
      </c>
      <c r="Q5" s="161">
        <v>6.0000000000000001E-3</v>
      </c>
      <c r="R5" s="165"/>
      <c r="S5" s="165"/>
      <c r="U5" t="s">
        <v>1040</v>
      </c>
      <c r="V5" s="159">
        <v>22500</v>
      </c>
      <c r="W5" s="159">
        <v>40000</v>
      </c>
    </row>
    <row r="6" spans="1:25">
      <c r="A6" s="5" t="s">
        <v>1041</v>
      </c>
      <c r="B6" s="116">
        <v>3461.55</v>
      </c>
      <c r="C6" s="116">
        <v>2307.69</v>
      </c>
      <c r="D6" s="116">
        <v>2307.69</v>
      </c>
      <c r="E6" s="116">
        <v>2307.69</v>
      </c>
      <c r="F6" s="116">
        <v>2307.69</v>
      </c>
      <c r="G6" s="116">
        <v>2307.69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f t="shared" si="0"/>
        <v>15000.000000000002</v>
      </c>
      <c r="P6" s="5" t="s">
        <v>1042</v>
      </c>
      <c r="Q6" s="161">
        <v>3.9899999999999998E-2</v>
      </c>
      <c r="R6" s="165"/>
      <c r="S6" s="165"/>
      <c r="U6" t="s">
        <v>1043</v>
      </c>
      <c r="V6" s="159">
        <v>35000</v>
      </c>
      <c r="W6" s="159">
        <v>40000</v>
      </c>
    </row>
    <row r="7" spans="1:25">
      <c r="A7" s="5" t="s">
        <v>316</v>
      </c>
      <c r="B7" s="116">
        <v>0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f t="shared" si="0"/>
        <v>0</v>
      </c>
      <c r="P7" s="5" t="s">
        <v>1044</v>
      </c>
      <c r="Q7" s="161">
        <v>7.6499999999999999E-2</v>
      </c>
      <c r="R7" s="165"/>
      <c r="S7" s="165"/>
      <c r="U7" t="s">
        <v>1045</v>
      </c>
      <c r="V7" s="159">
        <v>3772.58</v>
      </c>
      <c r="W7" s="159">
        <f>N27</f>
        <v>1725.358377</v>
      </c>
    </row>
    <row r="8" spans="1:25">
      <c r="A8" s="5" t="s">
        <v>1046</v>
      </c>
      <c r="B8" s="116">
        <v>4038.45</v>
      </c>
      <c r="C8" s="116">
        <v>2692.31</v>
      </c>
      <c r="D8" s="116">
        <v>2692.31</v>
      </c>
      <c r="E8" s="116">
        <v>2692.31</v>
      </c>
      <c r="F8" s="116">
        <v>2692.31</v>
      </c>
      <c r="G8" s="116">
        <v>2692.31</v>
      </c>
      <c r="H8" s="116">
        <v>2692.31</v>
      </c>
      <c r="I8" s="116">
        <v>4038.45</v>
      </c>
      <c r="J8" s="116">
        <v>2692.31</v>
      </c>
      <c r="K8" s="116">
        <v>2692.31</v>
      </c>
      <c r="L8" s="116">
        <v>2692.31</v>
      </c>
      <c r="M8" s="116">
        <v>2692.31</v>
      </c>
      <c r="N8" s="116">
        <f>SUM(B8:M8)</f>
        <v>35000.000000000007</v>
      </c>
      <c r="P8" s="5"/>
      <c r="Q8" s="161"/>
      <c r="R8" s="165"/>
      <c r="S8" s="165"/>
      <c r="V8" s="159"/>
      <c r="W8" s="159"/>
    </row>
    <row r="9" spans="1:25">
      <c r="A9" s="5" t="s">
        <v>1047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f t="shared" si="0"/>
        <v>0</v>
      </c>
      <c r="P9" s="5"/>
      <c r="Q9" s="161"/>
      <c r="R9" s="166"/>
      <c r="S9" s="165"/>
      <c r="U9" t="s">
        <v>1048</v>
      </c>
      <c r="V9" s="159">
        <v>2242.0500000000002</v>
      </c>
      <c r="W9" s="159">
        <f>N25</f>
        <v>3667.1080649999994</v>
      </c>
    </row>
    <row r="10" spans="1:25">
      <c r="A10" s="5" t="s">
        <v>317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f t="shared" si="0"/>
        <v>0</v>
      </c>
      <c r="P10" s="5"/>
      <c r="Q10" s="162">
        <f>SUM(Q5:Q7)</f>
        <v>0.12239999999999999</v>
      </c>
      <c r="R10" s="166"/>
      <c r="S10" s="167"/>
      <c r="U10" t="s">
        <v>1049</v>
      </c>
      <c r="V10" s="159">
        <f>3223.8</f>
        <v>3223.8</v>
      </c>
      <c r="W10" s="159">
        <f>N26</f>
        <v>2886.7045170000006</v>
      </c>
    </row>
    <row r="11" spans="1:25">
      <c r="A11" s="5" t="s">
        <v>323</v>
      </c>
      <c r="B11" s="116">
        <v>3461.55</v>
      </c>
      <c r="C11" s="116">
        <v>2307.69</v>
      </c>
      <c r="D11" s="116">
        <v>2307.69</v>
      </c>
      <c r="E11" s="116">
        <v>2307.69</v>
      </c>
      <c r="F11" s="116">
        <v>2307.69</v>
      </c>
      <c r="G11" s="116">
        <v>2307.69</v>
      </c>
      <c r="H11" s="116">
        <v>2307.69</v>
      </c>
      <c r="I11" s="116">
        <v>3461.55</v>
      </c>
      <c r="J11" s="116">
        <v>2307.69</v>
      </c>
      <c r="K11" s="116">
        <v>2307.69</v>
      </c>
      <c r="L11" s="116">
        <v>2307.69</v>
      </c>
      <c r="M11" s="116">
        <v>2307.69</v>
      </c>
      <c r="N11" s="116">
        <f t="shared" si="0"/>
        <v>29999.999999999996</v>
      </c>
      <c r="R11" s="165"/>
      <c r="S11" s="165"/>
      <c r="V11" s="159"/>
      <c r="W11" s="159"/>
      <c r="Y11" s="9" t="s">
        <v>1050</v>
      </c>
    </row>
    <row r="12" spans="1:25">
      <c r="A12" s="5" t="s">
        <v>324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f t="shared" si="0"/>
        <v>0</v>
      </c>
      <c r="R12" s="165"/>
      <c r="S12" s="165"/>
      <c r="U12" t="s">
        <v>335</v>
      </c>
      <c r="V12" s="159">
        <f>SUM(V4:V10)</f>
        <v>109238.43000000001</v>
      </c>
      <c r="W12" s="159">
        <f>SUM(W4:W10)</f>
        <v>108279.170959</v>
      </c>
      <c r="Y12" s="87">
        <f>W12-V12</f>
        <v>-959.25904100001208</v>
      </c>
    </row>
    <row r="13" spans="1:25">
      <c r="A13" s="5" t="s">
        <v>924</v>
      </c>
      <c r="B13" s="116">
        <v>3461.55</v>
      </c>
      <c r="C13" s="116">
        <v>2307.69</v>
      </c>
      <c r="D13" s="116">
        <v>2307.69</v>
      </c>
      <c r="E13" s="116">
        <v>2307.69</v>
      </c>
      <c r="F13" s="116">
        <v>2307.69</v>
      </c>
      <c r="G13" s="116">
        <v>2307.69</v>
      </c>
      <c r="H13" s="116">
        <v>2307.69</v>
      </c>
      <c r="I13" s="116">
        <v>3461.55</v>
      </c>
      <c r="J13" s="116">
        <v>2307.69</v>
      </c>
      <c r="K13" s="116">
        <v>2307.69</v>
      </c>
      <c r="L13" s="116">
        <v>2307.69</v>
      </c>
      <c r="M13" s="116">
        <v>2307.69</v>
      </c>
      <c r="N13" s="116">
        <f t="shared" si="0"/>
        <v>29999.999999999996</v>
      </c>
      <c r="P13" s="160" t="s">
        <v>1051</v>
      </c>
      <c r="Q13" s="161"/>
      <c r="R13" s="164"/>
      <c r="S13" s="165"/>
    </row>
    <row r="14" spans="1:25">
      <c r="A14" s="5" t="s">
        <v>318</v>
      </c>
      <c r="B14" s="117">
        <v>4846.1499999999996</v>
      </c>
      <c r="C14" s="117">
        <v>3230.77</v>
      </c>
      <c r="D14" s="117">
        <v>3230.77</v>
      </c>
      <c r="E14" s="117">
        <v>3230.77</v>
      </c>
      <c r="F14" s="117">
        <v>3230.77</v>
      </c>
      <c r="G14" s="117">
        <v>3230.77</v>
      </c>
      <c r="H14" s="117">
        <v>3230.77</v>
      </c>
      <c r="I14" s="117">
        <v>4846.1499999999996</v>
      </c>
      <c r="J14" s="117">
        <v>3230.77</v>
      </c>
      <c r="K14" s="117">
        <v>3230.77</v>
      </c>
      <c r="L14" s="117">
        <v>3230.77</v>
      </c>
      <c r="M14" s="117">
        <v>3230.77</v>
      </c>
      <c r="N14" s="117">
        <f t="shared" si="0"/>
        <v>41999.999999999993</v>
      </c>
      <c r="P14" s="5" t="s">
        <v>1042</v>
      </c>
      <c r="Q14" s="161">
        <v>3.9899999999999998E-2</v>
      </c>
      <c r="R14" s="165"/>
      <c r="S14" s="165"/>
    </row>
    <row r="15" spans="1:25">
      <c r="A15" s="5" t="s">
        <v>327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f t="shared" si="0"/>
        <v>0</v>
      </c>
      <c r="P15" s="5" t="s">
        <v>1044</v>
      </c>
      <c r="Q15" s="161">
        <v>7.6499999999999999E-2</v>
      </c>
      <c r="R15" s="165"/>
      <c r="S15" s="165"/>
    </row>
    <row r="16" spans="1:25">
      <c r="A16" s="5" t="s">
        <v>1052</v>
      </c>
      <c r="B16" s="117">
        <v>4846.1499999999996</v>
      </c>
      <c r="C16" s="117">
        <v>3230.77</v>
      </c>
      <c r="D16" s="117">
        <v>3230.77</v>
      </c>
      <c r="E16" s="117">
        <v>3230.77</v>
      </c>
      <c r="F16" s="117">
        <v>3230.77</v>
      </c>
      <c r="G16" s="117">
        <v>3230.77</v>
      </c>
      <c r="H16" s="117">
        <v>3230.77</v>
      </c>
      <c r="I16" s="117">
        <v>4846.1499999999996</v>
      </c>
      <c r="J16" s="117">
        <v>3230.77</v>
      </c>
      <c r="K16" s="117">
        <v>3230.77</v>
      </c>
      <c r="L16" s="117">
        <v>3230.77</v>
      </c>
      <c r="M16" s="117">
        <v>3230.77</v>
      </c>
      <c r="N16" s="117">
        <f t="shared" si="0"/>
        <v>41999.999999999993</v>
      </c>
      <c r="P16" s="5"/>
      <c r="Q16" s="162">
        <f>SUM(Q14:Q15)</f>
        <v>0.1164</v>
      </c>
      <c r="R16" s="165"/>
      <c r="S16" s="167"/>
    </row>
    <row r="17" spans="1:19">
      <c r="A17" s="5" t="s">
        <v>909</v>
      </c>
      <c r="B17" s="116">
        <v>3461.55</v>
      </c>
      <c r="C17" s="116">
        <v>2307.69</v>
      </c>
      <c r="D17" s="116">
        <v>2307.69</v>
      </c>
      <c r="E17" s="116">
        <v>2307.69</v>
      </c>
      <c r="F17" s="116">
        <v>2307.69</v>
      </c>
      <c r="G17" s="116">
        <v>2307.69</v>
      </c>
      <c r="H17" s="116">
        <v>2307.69</v>
      </c>
      <c r="I17" s="116">
        <v>3461.55</v>
      </c>
      <c r="J17" s="116">
        <v>2307.69</v>
      </c>
      <c r="K17" s="116">
        <v>2307.69</v>
      </c>
      <c r="L17" s="116">
        <v>2307.69</v>
      </c>
      <c r="M17" s="116">
        <v>2307.69</v>
      </c>
      <c r="N17" s="117">
        <f t="shared" ref="N17" si="1">SUM(B17:M17)</f>
        <v>29999.999999999996</v>
      </c>
      <c r="R17" s="165"/>
      <c r="S17" s="165"/>
    </row>
    <row r="18" spans="1:19">
      <c r="A18" s="5" t="s">
        <v>331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f t="shared" si="0"/>
        <v>0</v>
      </c>
      <c r="P18" s="4" t="s">
        <v>1053</v>
      </c>
      <c r="Q18" s="161"/>
      <c r="R18" s="163"/>
      <c r="S18" s="165"/>
    </row>
    <row r="19" spans="1:19">
      <c r="A19" s="5" t="s">
        <v>215</v>
      </c>
      <c r="B19" s="117">
        <f>11700/9</f>
        <v>1300</v>
      </c>
      <c r="C19" s="117">
        <f t="shared" ref="C19:F19" si="2">11700/9</f>
        <v>1300</v>
      </c>
      <c r="D19" s="117">
        <f t="shared" si="2"/>
        <v>1300</v>
      </c>
      <c r="E19" s="117">
        <f t="shared" si="2"/>
        <v>1300</v>
      </c>
      <c r="F19" s="117">
        <f t="shared" si="2"/>
        <v>1300</v>
      </c>
      <c r="G19" s="117">
        <v>0</v>
      </c>
      <c r="H19" s="117">
        <v>0</v>
      </c>
      <c r="I19" s="117">
        <v>0</v>
      </c>
      <c r="J19" s="117">
        <f>11700/9</f>
        <v>1300</v>
      </c>
      <c r="K19" s="117">
        <f t="shared" ref="K19:M19" si="3">11700/9</f>
        <v>1300</v>
      </c>
      <c r="L19" s="117">
        <f t="shared" si="3"/>
        <v>1300</v>
      </c>
      <c r="M19" s="117">
        <f t="shared" si="3"/>
        <v>1300</v>
      </c>
      <c r="N19" s="117">
        <f t="shared" si="0"/>
        <v>11700</v>
      </c>
      <c r="P19" s="5" t="s">
        <v>1044</v>
      </c>
      <c r="Q19" s="162">
        <v>7.6499999999999999E-2</v>
      </c>
      <c r="R19" s="165"/>
      <c r="S19" s="167"/>
    </row>
    <row r="20" spans="1:19">
      <c r="A20" s="5" t="s">
        <v>1054</v>
      </c>
      <c r="B20" s="117">
        <v>5192.3100000000004</v>
      </c>
      <c r="C20" s="117">
        <v>3461.54</v>
      </c>
      <c r="D20" s="117">
        <v>3461.54</v>
      </c>
      <c r="E20" s="117">
        <v>3461.54</v>
      </c>
      <c r="F20" s="117">
        <v>3461.54</v>
      </c>
      <c r="G20" s="117">
        <v>3461.54</v>
      </c>
      <c r="H20" s="117">
        <v>3461.54</v>
      </c>
      <c r="I20" s="117">
        <v>5192.3100000000004</v>
      </c>
      <c r="J20" s="117">
        <v>3461.54</v>
      </c>
      <c r="K20" s="117">
        <v>3461.54</v>
      </c>
      <c r="L20" s="117">
        <v>3461.53</v>
      </c>
      <c r="M20" s="117">
        <v>3461.53</v>
      </c>
      <c r="N20" s="117">
        <f t="shared" si="0"/>
        <v>45000</v>
      </c>
    </row>
    <row r="21" spans="1:19" s="3" customFormat="1">
      <c r="A21" s="4" t="s">
        <v>1055</v>
      </c>
      <c r="B21" s="152">
        <f t="shared" ref="B21:M21" si="4">SUM(B4:B20)</f>
        <v>42146.21</v>
      </c>
      <c r="C21" s="152">
        <f t="shared" si="4"/>
        <v>28530.760000000002</v>
      </c>
      <c r="D21" s="152">
        <f t="shared" si="4"/>
        <v>28530.760000000002</v>
      </c>
      <c r="E21" s="152">
        <f t="shared" si="4"/>
        <v>28530.760000000002</v>
      </c>
      <c r="F21" s="152">
        <f t="shared" si="4"/>
        <v>28530.760000000002</v>
      </c>
      <c r="G21" s="152">
        <f t="shared" si="4"/>
        <v>27230.760000000002</v>
      </c>
      <c r="H21" s="152">
        <f t="shared" si="4"/>
        <v>24923.07</v>
      </c>
      <c r="I21" s="152">
        <f t="shared" si="4"/>
        <v>37384.660000000003</v>
      </c>
      <c r="J21" s="152">
        <f t="shared" si="4"/>
        <v>26223.07</v>
      </c>
      <c r="K21" s="152">
        <f t="shared" si="4"/>
        <v>26223.07</v>
      </c>
      <c r="L21" s="152">
        <f t="shared" si="4"/>
        <v>26223.059999999998</v>
      </c>
      <c r="M21" s="152">
        <f t="shared" si="4"/>
        <v>26223.059999999998</v>
      </c>
      <c r="N21" s="152">
        <f>SUM(N4:N20)</f>
        <v>350700</v>
      </c>
    </row>
    <row r="22" spans="1:19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9" s="12" customFormat="1">
      <c r="B23" s="154" t="s">
        <v>1021</v>
      </c>
      <c r="C23" s="154" t="s">
        <v>1022</v>
      </c>
      <c r="D23" s="154" t="s">
        <v>1023</v>
      </c>
      <c r="E23" s="154" t="s">
        <v>1024</v>
      </c>
      <c r="F23" s="154" t="s">
        <v>1025</v>
      </c>
      <c r="G23" s="154" t="s">
        <v>1026</v>
      </c>
      <c r="H23" s="154" t="s">
        <v>1027</v>
      </c>
      <c r="I23" s="154" t="s">
        <v>1028</v>
      </c>
      <c r="J23" s="154" t="s">
        <v>1029</v>
      </c>
      <c r="K23" s="154" t="s">
        <v>1030</v>
      </c>
      <c r="L23" s="154" t="s">
        <v>1031</v>
      </c>
      <c r="M23" s="154" t="s">
        <v>1032</v>
      </c>
      <c r="N23" s="154" t="s">
        <v>1033</v>
      </c>
    </row>
    <row r="24" spans="1:19" s="3" customFormat="1">
      <c r="A24" s="3" t="s">
        <v>219</v>
      </c>
      <c r="B24" s="155"/>
      <c r="C24" s="155"/>
      <c r="D24" s="155"/>
      <c r="E24" s="155">
        <f>SUM(B4:E4)</f>
        <v>13846.16</v>
      </c>
      <c r="F24" s="155">
        <f>E24-12000</f>
        <v>1846.1599999999999</v>
      </c>
      <c r="G24" s="155">
        <f>F4-F24</f>
        <v>1230.7600000000002</v>
      </c>
      <c r="H24" s="155"/>
      <c r="I24" s="155"/>
      <c r="J24" s="155"/>
      <c r="K24" s="155"/>
      <c r="L24" s="155"/>
      <c r="M24" s="155"/>
      <c r="N24" s="155"/>
    </row>
    <row r="25" spans="1:19">
      <c r="A25" s="5" t="s">
        <v>1056</v>
      </c>
      <c r="B25" s="197">
        <f>B4*Q10</f>
        <v>564.92495999999994</v>
      </c>
      <c r="C25" s="197">
        <f>C4*Q10</f>
        <v>376.61500799999999</v>
      </c>
      <c r="D25" s="197">
        <f>(3000*Q16)+333.33*Q10</f>
        <v>389.99959200000001</v>
      </c>
      <c r="E25" s="197">
        <f>1333.33*Q19+2000*Q16</f>
        <v>334.79974500000003</v>
      </c>
      <c r="F25" s="197">
        <f>F4*Q19</f>
        <v>235.38437999999999</v>
      </c>
      <c r="G25" s="197">
        <f>G4*Q19</f>
        <v>235.38437999999999</v>
      </c>
      <c r="H25" s="197">
        <f>H4*Q19</f>
        <v>235.38437999999999</v>
      </c>
      <c r="I25" s="197">
        <f>I4*Q19</f>
        <v>353.07809999999995</v>
      </c>
      <c r="J25" s="197">
        <f>J4*Q19</f>
        <v>235.38437999999999</v>
      </c>
      <c r="K25" s="197">
        <f>K4*Q19</f>
        <v>235.38437999999999</v>
      </c>
      <c r="L25" s="197">
        <f>L4*Q19</f>
        <v>235.38437999999999</v>
      </c>
      <c r="M25" s="197">
        <f>M4*Q19</f>
        <v>235.38437999999999</v>
      </c>
      <c r="N25" s="198">
        <f t="shared" ref="N25:N41" si="5">SUM(B25:M25)</f>
        <v>3667.1080649999994</v>
      </c>
    </row>
    <row r="26" spans="1:19">
      <c r="A26" s="5" t="s">
        <v>1038</v>
      </c>
      <c r="B26" s="197">
        <f>B5*Q$10</f>
        <v>423.69371999999998</v>
      </c>
      <c r="C26" s="197">
        <f>C5*Q$10</f>
        <v>282.46125599999999</v>
      </c>
      <c r="D26" s="197">
        <f>2000*Q$10+500*Q$16</f>
        <v>303</v>
      </c>
      <c r="E26" s="197">
        <f>E5*Q10</f>
        <v>282.46125599999999</v>
      </c>
      <c r="F26" s="197">
        <f>2000*Q$16+500*Q$19</f>
        <v>271.05</v>
      </c>
      <c r="G26" s="197">
        <f>G5*Q$19</f>
        <v>176.538285</v>
      </c>
      <c r="H26" s="197">
        <f>H5*Q$19</f>
        <v>176.538285</v>
      </c>
      <c r="I26" s="197">
        <f>I5*Q$19</f>
        <v>264.80857500000002</v>
      </c>
      <c r="J26" s="197">
        <f>J5*Q$19</f>
        <v>176.538285</v>
      </c>
      <c r="K26" s="197">
        <f>K5*Q$19</f>
        <v>176.538285</v>
      </c>
      <c r="L26" s="197">
        <f>L5*Q$19</f>
        <v>176.538285</v>
      </c>
      <c r="M26" s="197">
        <f>M5*Q$19</f>
        <v>176.538285</v>
      </c>
      <c r="N26" s="198">
        <f t="shared" si="5"/>
        <v>2886.7045170000006</v>
      </c>
    </row>
    <row r="27" spans="1:19">
      <c r="A27" s="5" t="s">
        <v>1057</v>
      </c>
      <c r="B27" s="197">
        <f>B6*Q$10</f>
        <v>423.69371999999998</v>
      </c>
      <c r="C27" s="197">
        <f>C6*Q$10</f>
        <v>282.46125599999999</v>
      </c>
      <c r="D27" s="197">
        <f>2000*Q$10+500*Q$16</f>
        <v>303</v>
      </c>
      <c r="E27" s="197">
        <f>E6*Q16</f>
        <v>268.615116</v>
      </c>
      <c r="F27" s="197">
        <f>2000*Q$16+500*Q$19</f>
        <v>271.05</v>
      </c>
      <c r="G27" s="197">
        <f>G6*Q$19</f>
        <v>176.538285</v>
      </c>
      <c r="H27" s="197">
        <f>H6*Q$19</f>
        <v>0</v>
      </c>
      <c r="I27" s="197">
        <f>I6*Q$19</f>
        <v>0</v>
      </c>
      <c r="J27" s="197">
        <f>J6*Q$19</f>
        <v>0</v>
      </c>
      <c r="K27" s="197">
        <f>K6*Q$19</f>
        <v>0</v>
      </c>
      <c r="L27" s="197">
        <f>L6*Q$19</f>
        <v>0</v>
      </c>
      <c r="M27" s="197">
        <f>M6*Q$19</f>
        <v>0</v>
      </c>
      <c r="N27" s="198">
        <f t="shared" si="5"/>
        <v>1725.358377</v>
      </c>
    </row>
    <row r="28" spans="1:19">
      <c r="A28" s="5" t="s">
        <v>316</v>
      </c>
      <c r="B28" s="156">
        <f>B7*Q10</f>
        <v>0</v>
      </c>
      <c r="C28" s="156">
        <f>C7*Q10</f>
        <v>0</v>
      </c>
      <c r="D28" s="156">
        <v>0</v>
      </c>
      <c r="E28" s="156">
        <f>E7*Q16</f>
        <v>0</v>
      </c>
      <c r="F28" s="156">
        <f>F7*Q16</f>
        <v>0</v>
      </c>
      <c r="G28" s="156"/>
      <c r="H28" s="156">
        <f>H7*Q19</f>
        <v>0</v>
      </c>
      <c r="I28" s="156">
        <f>I7*Q19</f>
        <v>0</v>
      </c>
      <c r="J28" s="156">
        <f>J7*Q19</f>
        <v>0</v>
      </c>
      <c r="K28" s="156">
        <f>K7*Q19</f>
        <v>0</v>
      </c>
      <c r="L28" s="156">
        <f>L7*Q19</f>
        <v>0</v>
      </c>
      <c r="M28" s="156">
        <f>M7*Q19</f>
        <v>0</v>
      </c>
      <c r="N28" s="117">
        <f t="shared" si="5"/>
        <v>0</v>
      </c>
    </row>
    <row r="29" spans="1:19">
      <c r="A29" s="5" t="s">
        <v>1058</v>
      </c>
      <c r="B29" s="197">
        <f>B8*Q10</f>
        <v>494.30627999999996</v>
      </c>
      <c r="C29" s="197">
        <f>C8*Q10</f>
        <v>329.53874399999995</v>
      </c>
      <c r="D29" s="197">
        <f>1750*Q16+1166.67*Q10</f>
        <v>346.50040799999999</v>
      </c>
      <c r="E29" s="197">
        <f>E8*Q16</f>
        <v>313.384884</v>
      </c>
      <c r="F29" s="197">
        <f>F8*Q16</f>
        <v>313.384884</v>
      </c>
      <c r="G29" s="197">
        <f>333.33*Q16+2916.67*Q19</f>
        <v>261.92486700000001</v>
      </c>
      <c r="H29" s="197">
        <f>H8*Q19</f>
        <v>205.961715</v>
      </c>
      <c r="I29" s="197">
        <f>I8*Q19</f>
        <v>308.94142499999998</v>
      </c>
      <c r="J29" s="197">
        <f>J8*Q19</f>
        <v>205.961715</v>
      </c>
      <c r="K29" s="197">
        <f>K8*Q19</f>
        <v>205.961715</v>
      </c>
      <c r="L29" s="197">
        <f>L8*Q19</f>
        <v>205.961715</v>
      </c>
      <c r="M29" s="197">
        <f>M8*Q19</f>
        <v>205.961715</v>
      </c>
      <c r="N29" s="198">
        <f t="shared" ref="N29" si="6">SUM(B29:M29)</f>
        <v>3397.7900669999999</v>
      </c>
    </row>
    <row r="30" spans="1:19">
      <c r="A30" s="5" t="s">
        <v>1047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f>J9*Q10</f>
        <v>0</v>
      </c>
      <c r="K30" s="116">
        <f>K9*Q10</f>
        <v>0</v>
      </c>
      <c r="L30" s="116">
        <f>L9*Q10</f>
        <v>0</v>
      </c>
      <c r="M30" s="116">
        <f>M9*Q10</f>
        <v>0</v>
      </c>
      <c r="N30" s="116">
        <f t="shared" ref="N30" si="7">SUM(B30:M30)</f>
        <v>0</v>
      </c>
      <c r="R30" s="8"/>
    </row>
    <row r="31" spans="1:19">
      <c r="A31" s="5" t="s">
        <v>317</v>
      </c>
      <c r="B31" s="156">
        <f>B10*Q$10</f>
        <v>0</v>
      </c>
      <c r="C31" s="156">
        <f>C10*Q$10</f>
        <v>0</v>
      </c>
      <c r="D31" s="156">
        <f>D10*Q$10</f>
        <v>0</v>
      </c>
      <c r="E31" s="156">
        <f>E10*Q$10</f>
        <v>0</v>
      </c>
      <c r="F31" s="156">
        <f>F10*Q$10</f>
        <v>0</v>
      </c>
      <c r="G31" s="156">
        <f>G10*Q$19</f>
        <v>0</v>
      </c>
      <c r="H31" s="156">
        <f>H10*Q$19</f>
        <v>0</v>
      </c>
      <c r="I31" s="156">
        <f>I10*Q$19</f>
        <v>0</v>
      </c>
      <c r="J31" s="156">
        <f>J10*Q$19</f>
        <v>0</v>
      </c>
      <c r="K31" s="156">
        <f>K10*Q$19</f>
        <v>0</v>
      </c>
      <c r="L31" s="156">
        <f>L10*Q$19</f>
        <v>0</v>
      </c>
      <c r="M31" s="156">
        <f>M10*Q$19</f>
        <v>0</v>
      </c>
      <c r="N31" s="117">
        <f t="shared" si="5"/>
        <v>0</v>
      </c>
    </row>
    <row r="32" spans="1:19">
      <c r="A32" s="5" t="s">
        <v>323</v>
      </c>
      <c r="B32" s="197">
        <f>B11*Q$10</f>
        <v>423.69371999999998</v>
      </c>
      <c r="C32" s="197">
        <f>C11*Q$10</f>
        <v>282.46125599999999</v>
      </c>
      <c r="D32" s="197">
        <f>2000*Q$10+500*Q$16</f>
        <v>303</v>
      </c>
      <c r="E32" s="197">
        <f>E11*Q16</f>
        <v>268.615116</v>
      </c>
      <c r="F32" s="197">
        <f>2000*Q$16+500*Q$19</f>
        <v>271.05</v>
      </c>
      <c r="G32" s="197">
        <f>G11*Q$19</f>
        <v>176.538285</v>
      </c>
      <c r="H32" s="197">
        <f>H11*Q$19</f>
        <v>176.538285</v>
      </c>
      <c r="I32" s="197">
        <f>I11*Q$19</f>
        <v>264.80857500000002</v>
      </c>
      <c r="J32" s="197">
        <f>J11*Q$19</f>
        <v>176.538285</v>
      </c>
      <c r="K32" s="197">
        <f>K11*Q$19</f>
        <v>176.538285</v>
      </c>
      <c r="L32" s="197">
        <f>L11*Q$19</f>
        <v>176.538285</v>
      </c>
      <c r="M32" s="197">
        <f>M11*Q$19</f>
        <v>176.538285</v>
      </c>
      <c r="N32" s="198">
        <f t="shared" si="5"/>
        <v>2872.8583770000005</v>
      </c>
    </row>
    <row r="33" spans="1:14">
      <c r="A33" s="5" t="s">
        <v>923</v>
      </c>
      <c r="B33" s="156">
        <f>B12*Q$10</f>
        <v>0</v>
      </c>
      <c r="C33" s="156">
        <f>C12*Q$10</f>
        <v>0</v>
      </c>
      <c r="D33" s="156">
        <v>0</v>
      </c>
      <c r="E33" s="156">
        <v>0</v>
      </c>
      <c r="F33" s="156">
        <v>0</v>
      </c>
      <c r="G33" s="156">
        <f>G12*Q$19</f>
        <v>0</v>
      </c>
      <c r="H33" s="156">
        <f>H12*Q$19</f>
        <v>0</v>
      </c>
      <c r="I33" s="156">
        <f>I12*Q$19</f>
        <v>0</v>
      </c>
      <c r="J33" s="156">
        <f>J12*Q$19</f>
        <v>0</v>
      </c>
      <c r="K33" s="156">
        <f>K12*Q$19</f>
        <v>0</v>
      </c>
      <c r="L33" s="156">
        <f>L12*Q$19</f>
        <v>0</v>
      </c>
      <c r="M33" s="156">
        <f>M12*Q$19</f>
        <v>0</v>
      </c>
      <c r="N33" s="117">
        <f t="shared" si="5"/>
        <v>0</v>
      </c>
    </row>
    <row r="34" spans="1:14">
      <c r="A34" s="5" t="s">
        <v>325</v>
      </c>
      <c r="B34" s="197">
        <f>B13*Q$10</f>
        <v>423.69371999999998</v>
      </c>
      <c r="C34" s="197">
        <f>C13*Q$10</f>
        <v>282.46125599999999</v>
      </c>
      <c r="D34" s="197">
        <f>2000*Q$10+500*Q$16</f>
        <v>303</v>
      </c>
      <c r="E34" s="197">
        <f>E13*Q$16</f>
        <v>268.615116</v>
      </c>
      <c r="F34" s="197">
        <f>2000*Q$16+500*Q$19</f>
        <v>271.05</v>
      </c>
      <c r="G34" s="197">
        <f>G13*Q$19</f>
        <v>176.538285</v>
      </c>
      <c r="H34" s="197">
        <f>H13*Q$19</f>
        <v>176.538285</v>
      </c>
      <c r="I34" s="197">
        <f>I13*Q$19</f>
        <v>264.80857500000002</v>
      </c>
      <c r="J34" s="197">
        <f>J13*Q$19</f>
        <v>176.538285</v>
      </c>
      <c r="K34" s="197">
        <f>K13*Q$19</f>
        <v>176.538285</v>
      </c>
      <c r="L34" s="197">
        <f>L13*Q$19</f>
        <v>176.538285</v>
      </c>
      <c r="M34" s="197">
        <f>M13*Q$19</f>
        <v>176.538285</v>
      </c>
      <c r="N34" s="198">
        <f t="shared" si="5"/>
        <v>2872.8583770000005</v>
      </c>
    </row>
    <row r="35" spans="1:14">
      <c r="A35" s="5" t="s">
        <v>318</v>
      </c>
      <c r="B35" s="198">
        <f>B14*Q10</f>
        <v>593.16875999999991</v>
      </c>
      <c r="C35" s="198">
        <f>C14*Q10</f>
        <v>395.44624799999997</v>
      </c>
      <c r="D35" s="198">
        <f>D14*Q16</f>
        <v>376.06162799999998</v>
      </c>
      <c r="E35" s="198">
        <f>1500*Q16+2000*Q19</f>
        <v>327.60000000000002</v>
      </c>
      <c r="F35" s="198">
        <f>F14*Q19</f>
        <v>247.15390499999998</v>
      </c>
      <c r="G35" s="198">
        <f>G14*Q19</f>
        <v>247.15390499999998</v>
      </c>
      <c r="H35" s="198">
        <f>H14*Q19</f>
        <v>247.15390499999998</v>
      </c>
      <c r="I35" s="198">
        <f>I14*Q19</f>
        <v>370.73047499999996</v>
      </c>
      <c r="J35" s="198">
        <f>J14*Q19</f>
        <v>247.15390499999998</v>
      </c>
      <c r="K35" s="198">
        <f>K14*Q19</f>
        <v>247.15390499999998</v>
      </c>
      <c r="L35" s="198">
        <f>L14*Q19</f>
        <v>247.15390499999998</v>
      </c>
      <c r="M35" s="198">
        <f>M14*Q19</f>
        <v>247.15390499999998</v>
      </c>
      <c r="N35" s="198">
        <f t="shared" si="5"/>
        <v>3793.0844460000003</v>
      </c>
    </row>
    <row r="36" spans="1:14">
      <c r="A36" s="5" t="s">
        <v>327</v>
      </c>
      <c r="B36" s="117">
        <f>B15*Q10</f>
        <v>0</v>
      </c>
      <c r="C36" s="117">
        <v>0</v>
      </c>
      <c r="D36" s="117">
        <v>0</v>
      </c>
      <c r="E36" s="117">
        <v>0</v>
      </c>
      <c r="F36" s="117">
        <v>0</v>
      </c>
      <c r="G36" s="117">
        <f>G15*Q10</f>
        <v>0</v>
      </c>
      <c r="H36" s="117">
        <f>H15*Q10</f>
        <v>0</v>
      </c>
      <c r="I36" s="117">
        <f>I15*Q10</f>
        <v>0</v>
      </c>
      <c r="J36" s="117">
        <f>J15*Q10</f>
        <v>0</v>
      </c>
      <c r="K36" s="117">
        <f>K15*Q10</f>
        <v>0</v>
      </c>
      <c r="L36" s="117">
        <f>L15*Q10</f>
        <v>0</v>
      </c>
      <c r="M36" s="117">
        <f>M15*Q10</f>
        <v>0</v>
      </c>
      <c r="N36" s="116">
        <f t="shared" si="5"/>
        <v>0</v>
      </c>
    </row>
    <row r="37" spans="1:14">
      <c r="A37" s="5" t="s">
        <v>1052</v>
      </c>
      <c r="B37" s="198">
        <f>B16*Q10</f>
        <v>593.16875999999991</v>
      </c>
      <c r="C37" s="198">
        <f>C16*Q10</f>
        <v>395.44624799999997</v>
      </c>
      <c r="D37" s="198">
        <f>D16*Q16</f>
        <v>376.06162799999998</v>
      </c>
      <c r="E37" s="198">
        <f>1500*Q16+2000*Q19</f>
        <v>327.60000000000002</v>
      </c>
      <c r="F37" s="198">
        <f>F16*Q19</f>
        <v>247.15390499999998</v>
      </c>
      <c r="G37" s="198">
        <f>G16*Q19</f>
        <v>247.15390499999998</v>
      </c>
      <c r="H37" s="198">
        <f>H16*Q19</f>
        <v>247.15390499999998</v>
      </c>
      <c r="I37" s="198">
        <f>I16*Q19</f>
        <v>370.73047499999996</v>
      </c>
      <c r="J37" s="198">
        <f>J16*Q19</f>
        <v>247.15390499999998</v>
      </c>
      <c r="K37" s="198">
        <f>K16*Q19</f>
        <v>247.15390499999998</v>
      </c>
      <c r="L37" s="198">
        <f>L16*Q19</f>
        <v>247.15390499999998</v>
      </c>
      <c r="M37" s="198">
        <f>M16*Q19</f>
        <v>247.15390499999998</v>
      </c>
      <c r="N37" s="198">
        <f t="shared" si="5"/>
        <v>3793.0844460000003</v>
      </c>
    </row>
    <row r="38" spans="1:14">
      <c r="A38" s="5" t="s">
        <v>330</v>
      </c>
      <c r="B38" s="197">
        <f>B17*Q$10</f>
        <v>423.69371999999998</v>
      </c>
      <c r="C38" s="197">
        <f>C17*Q$10</f>
        <v>282.46125599999999</v>
      </c>
      <c r="D38" s="197">
        <f>2000*Q$10+500*Q$16</f>
        <v>303</v>
      </c>
      <c r="E38" s="197">
        <f>E17*Q$16</f>
        <v>268.615116</v>
      </c>
      <c r="F38" s="197">
        <f>2000*Q$16+500*Q$19</f>
        <v>271.05</v>
      </c>
      <c r="G38" s="197">
        <f>G17*Q$19</f>
        <v>176.538285</v>
      </c>
      <c r="H38" s="197">
        <f>H17*Q$19</f>
        <v>176.538285</v>
      </c>
      <c r="I38" s="197">
        <f>I17*Q$19</f>
        <v>264.80857500000002</v>
      </c>
      <c r="J38" s="197">
        <f>J17*Q$19</f>
        <v>176.538285</v>
      </c>
      <c r="K38" s="197">
        <f>K17*Q$19</f>
        <v>176.538285</v>
      </c>
      <c r="L38" s="197">
        <f>L17*Q$19</f>
        <v>176.538285</v>
      </c>
      <c r="M38" s="197">
        <f>M17*Q$19</f>
        <v>176.538285</v>
      </c>
      <c r="N38" s="198">
        <f t="shared" ref="N38" si="8">SUM(B38:M38)</f>
        <v>2872.8583770000005</v>
      </c>
    </row>
    <row r="39" spans="1:14">
      <c r="A39" s="5" t="s">
        <v>331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f>G18*Q10</f>
        <v>0</v>
      </c>
      <c r="H39" s="117">
        <f>H18*Q10</f>
        <v>0</v>
      </c>
      <c r="I39" s="117">
        <f>I18*Q10</f>
        <v>0</v>
      </c>
      <c r="J39" s="117">
        <v>0</v>
      </c>
      <c r="K39" s="117">
        <v>0</v>
      </c>
      <c r="L39" s="117">
        <v>0</v>
      </c>
      <c r="M39" s="117">
        <v>0</v>
      </c>
      <c r="N39" s="116">
        <f t="shared" si="5"/>
        <v>0</v>
      </c>
    </row>
    <row r="40" spans="1:14">
      <c r="A40" s="5" t="s">
        <v>215</v>
      </c>
      <c r="B40" s="198">
        <v>119.33999999999999</v>
      </c>
      <c r="C40" s="198">
        <v>119.33999999999999</v>
      </c>
      <c r="D40" s="198">
        <v>119.33999999999999</v>
      </c>
      <c r="E40" s="198">
        <v>119.33999999999999</v>
      </c>
      <c r="F40" s="198">
        <v>119.33999999999999</v>
      </c>
      <c r="G40" s="198">
        <v>119.33999999999999</v>
      </c>
      <c r="H40" s="198">
        <v>119.33999999999999</v>
      </c>
      <c r="I40" s="198">
        <v>119.33999999999999</v>
      </c>
      <c r="J40" s="198">
        <v>119.33999999999999</v>
      </c>
      <c r="K40" s="198">
        <v>119.33999999999999</v>
      </c>
      <c r="L40" s="198">
        <v>119.33999999999999</v>
      </c>
      <c r="M40" s="198">
        <v>119.33999999999999</v>
      </c>
      <c r="N40" s="198">
        <f t="shared" si="5"/>
        <v>1432.0799999999997</v>
      </c>
    </row>
    <row r="41" spans="1:14">
      <c r="A41" s="5" t="s">
        <v>1054</v>
      </c>
      <c r="B41" s="198">
        <f>B20*Q10</f>
        <v>635.53874400000007</v>
      </c>
      <c r="C41" s="198">
        <f>500*Q16+3250*Q10</f>
        <v>456</v>
      </c>
      <c r="D41" s="198">
        <f>D20*Q16</f>
        <v>402.92325599999998</v>
      </c>
      <c r="E41" s="198">
        <f>3000*Q19+750*Q16</f>
        <v>316.8</v>
      </c>
      <c r="F41" s="198">
        <f>F20*Q19</f>
        <v>264.80781000000002</v>
      </c>
      <c r="G41" s="198">
        <f>G20*Q19</f>
        <v>264.80781000000002</v>
      </c>
      <c r="H41" s="198">
        <f>H20*Q19</f>
        <v>264.80781000000002</v>
      </c>
      <c r="I41" s="198">
        <f>I20*Q19</f>
        <v>397.21171500000003</v>
      </c>
      <c r="J41" s="198">
        <f>J20*Q19</f>
        <v>264.80781000000002</v>
      </c>
      <c r="K41" s="198">
        <f>K20*Q19</f>
        <v>264.80781000000002</v>
      </c>
      <c r="L41" s="198">
        <f>L20*Q19</f>
        <v>264.80704500000002</v>
      </c>
      <c r="M41" s="198">
        <f>M20*Q19</f>
        <v>264.80704500000002</v>
      </c>
      <c r="N41" s="198">
        <f t="shared" si="5"/>
        <v>4062.1268550000004</v>
      </c>
    </row>
    <row r="42" spans="1:14" s="3" customFormat="1">
      <c r="A42" s="4" t="s">
        <v>1055</v>
      </c>
      <c r="B42" s="157">
        <f t="shared" ref="B42:M42" si="9">SUM(B25:B41)</f>
        <v>5118.9161040000008</v>
      </c>
      <c r="C42" s="157">
        <f t="shared" si="9"/>
        <v>3484.692528</v>
      </c>
      <c r="D42" s="157">
        <f t="shared" si="9"/>
        <v>3525.886512</v>
      </c>
      <c r="E42" s="157">
        <f t="shared" si="9"/>
        <v>3096.4463490000003</v>
      </c>
      <c r="F42" s="157">
        <f t="shared" si="9"/>
        <v>2782.4748840000002</v>
      </c>
      <c r="G42" s="157">
        <f t="shared" si="9"/>
        <v>2258.4562919999998</v>
      </c>
      <c r="H42" s="157">
        <f t="shared" si="9"/>
        <v>2025.9548549999997</v>
      </c>
      <c r="I42" s="157">
        <f t="shared" si="9"/>
        <v>2979.26649</v>
      </c>
      <c r="J42" s="157">
        <f t="shared" si="9"/>
        <v>2025.9548549999997</v>
      </c>
      <c r="K42" s="157">
        <f t="shared" si="9"/>
        <v>2025.9548549999997</v>
      </c>
      <c r="L42" s="157">
        <f t="shared" si="9"/>
        <v>2025.9540899999997</v>
      </c>
      <c r="M42" s="157">
        <f t="shared" si="9"/>
        <v>2025.9540899999997</v>
      </c>
      <c r="N42" s="157">
        <f>SUM(N25:N41)</f>
        <v>33375.911904000001</v>
      </c>
    </row>
    <row r="43" spans="1:14">
      <c r="A43" s="5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</row>
    <row r="44" spans="1:14"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1:14">
      <c r="A45" t="s">
        <v>1059</v>
      </c>
      <c r="B45" s="158">
        <f>SUM(B25:B27)</f>
        <v>1412.3123999999998</v>
      </c>
      <c r="C45" s="158">
        <f t="shared" ref="C45:N45" si="10">SUM(C25:C27)</f>
        <v>941.53752000000009</v>
      </c>
      <c r="D45" s="158">
        <f t="shared" si="10"/>
        <v>995.99959200000001</v>
      </c>
      <c r="E45" s="158">
        <f t="shared" si="10"/>
        <v>885.87611700000002</v>
      </c>
      <c r="F45" s="158">
        <f t="shared" si="10"/>
        <v>777.4843800000001</v>
      </c>
      <c r="G45" s="158">
        <f t="shared" si="10"/>
        <v>588.46095000000003</v>
      </c>
      <c r="H45" s="158">
        <f t="shared" si="10"/>
        <v>411.92266499999999</v>
      </c>
      <c r="I45" s="158">
        <f t="shared" si="10"/>
        <v>617.88667499999997</v>
      </c>
      <c r="J45" s="158">
        <f t="shared" si="10"/>
        <v>411.92266499999999</v>
      </c>
      <c r="K45" s="158">
        <f t="shared" si="10"/>
        <v>411.92266499999999</v>
      </c>
      <c r="L45" s="158">
        <f t="shared" si="10"/>
        <v>411.92266499999999</v>
      </c>
      <c r="M45" s="158">
        <f t="shared" si="10"/>
        <v>411.92266499999999</v>
      </c>
      <c r="N45" s="158">
        <f t="shared" si="10"/>
        <v>8279.1709590000009</v>
      </c>
    </row>
    <row r="46" spans="1:14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</row>
  </sheetData>
  <pageMargins left="0.7" right="0.7" top="0.75" bottom="0.75" header="0.3" footer="0.3"/>
  <pageSetup paperSize="5" scale="5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F01B-C489-4B87-8734-210DA56A7C7E}">
  <sheetPr>
    <pageSetUpPr fitToPage="1"/>
  </sheetPr>
  <dimension ref="A1:V277"/>
  <sheetViews>
    <sheetView zoomScale="73" zoomScaleNormal="75" zoomScalePageLayoutView="150" workbookViewId="0">
      <pane ySplit="4" topLeftCell="A142" activePane="bottomLeft" state="frozen"/>
      <selection pane="bottomLeft" activeCell="A127" sqref="A127"/>
    </sheetView>
  </sheetViews>
  <sheetFormatPr defaultColWidth="0" defaultRowHeight="15" zeroHeight="1"/>
  <cols>
    <col min="1" max="1" width="58.42578125" style="14" bestFit="1" customWidth="1"/>
    <col min="2" max="2" width="12.140625" style="14" hidden="1" customWidth="1"/>
    <col min="3" max="7" width="11.42578125" style="14" hidden="1" customWidth="1"/>
    <col min="8" max="8" width="12.42578125" style="14" hidden="1" customWidth="1"/>
    <col min="9" max="13" width="11.42578125" style="14" hidden="1" customWidth="1"/>
    <col min="14" max="14" width="26.28515625" style="14" bestFit="1" customWidth="1"/>
    <col min="15" max="22" width="0" style="14" hidden="1" customWidth="1"/>
    <col min="23" max="16384" width="8.85546875" style="14" hidden="1"/>
  </cols>
  <sheetData>
    <row r="1" spans="1:14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1" t="s">
        <v>932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8" customFormat="1">
      <c r="A4" s="15"/>
      <c r="B4" s="199">
        <v>43485</v>
      </c>
      <c r="C4" s="199">
        <v>43516</v>
      </c>
      <c r="D4" s="199">
        <v>43544</v>
      </c>
      <c r="E4" s="199">
        <v>43575</v>
      </c>
      <c r="F4" s="199">
        <v>43605</v>
      </c>
      <c r="G4" s="199">
        <v>43636</v>
      </c>
      <c r="H4" s="199">
        <v>43666</v>
      </c>
      <c r="I4" s="199">
        <v>43697</v>
      </c>
      <c r="J4" s="199">
        <v>43728</v>
      </c>
      <c r="K4" s="199">
        <v>43758</v>
      </c>
      <c r="L4" s="199">
        <v>43789</v>
      </c>
      <c r="M4" s="200">
        <v>43819</v>
      </c>
      <c r="N4" s="17" t="s">
        <v>3</v>
      </c>
    </row>
    <row r="5" spans="1:14" s="58" customFormat="1" ht="18.75">
      <c r="A5" s="56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idden="1">
      <c r="A6" s="356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idden="1">
      <c r="A7" s="2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6"/>
    </row>
    <row r="8" spans="1:14" hidden="1">
      <c r="A8" s="22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6"/>
    </row>
    <row r="9" spans="1:14" hidden="1">
      <c r="A9" s="22" t="s">
        <v>8</v>
      </c>
      <c r="B9" s="10"/>
      <c r="C9" s="10"/>
      <c r="D9" s="10"/>
      <c r="E9" s="10"/>
      <c r="F9" s="10"/>
      <c r="G9" s="10"/>
      <c r="H9" s="116">
        <f>'2021-JJ Class'!I9</f>
        <v>0</v>
      </c>
      <c r="I9" s="116">
        <f>'2021-JJ Class'!J9</f>
        <v>0</v>
      </c>
      <c r="J9" s="116">
        <f>'2021-JJ Class'!K9</f>
        <v>0</v>
      </c>
      <c r="K9" s="116">
        <f>'2021-JJ Class'!L9</f>
        <v>0</v>
      </c>
      <c r="L9" s="116">
        <f>'2021-JJ Class'!M9</f>
        <v>0</v>
      </c>
      <c r="M9" s="116">
        <f>'2021-JJ Class'!N9</f>
        <v>0</v>
      </c>
      <c r="N9" s="116">
        <f>SUM(H9:M9)</f>
        <v>0</v>
      </c>
    </row>
    <row r="10" spans="1:14" hidden="1">
      <c r="A10" s="23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16"/>
    </row>
    <row r="11" spans="1:14" hidden="1">
      <c r="A11" s="23" t="s">
        <v>10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6"/>
    </row>
    <row r="12" spans="1:14" hidden="1">
      <c r="A12" s="214" t="s">
        <v>11</v>
      </c>
      <c r="B12" s="100">
        <v>24000</v>
      </c>
      <c r="C12" s="100">
        <v>24000</v>
      </c>
      <c r="D12" s="100">
        <v>24000</v>
      </c>
      <c r="E12" s="100">
        <v>24000</v>
      </c>
      <c r="F12" s="100">
        <v>24000</v>
      </c>
      <c r="G12" s="100">
        <v>24000</v>
      </c>
      <c r="H12" s="100">
        <v>24000</v>
      </c>
      <c r="I12" s="100">
        <v>24000</v>
      </c>
      <c r="J12" s="100">
        <v>24000</v>
      </c>
      <c r="K12" s="100">
        <v>24000</v>
      </c>
      <c r="L12" s="100">
        <v>24000</v>
      </c>
      <c r="M12" s="100">
        <v>24000</v>
      </c>
      <c r="N12" s="117">
        <f>SUM(B12:M12)</f>
        <v>288000</v>
      </c>
    </row>
    <row r="13" spans="1:14" s="26" customFormat="1" hidden="1">
      <c r="A13" s="21" t="s">
        <v>256</v>
      </c>
      <c r="B13" s="174">
        <v>60462.86</v>
      </c>
      <c r="C13" s="174">
        <f>'2021-JJ Class'!D12+'AfterSchool Class'!D12+'Summer Class'!D12+'BRANCHES class-With NSH exp'!D12+'Sch Part Class-WIth NSH expansi'!D12+'Fund. Class'!D12+'GO Class'!D12</f>
        <v>0</v>
      </c>
      <c r="D13" s="174">
        <f>'2021-JJ Class'!E12+'AfterSchool Class'!E12+'Summer Class'!E12+'BRANCHES class-With NSH exp'!E12+'Sch Part Class-WIth NSH expansi'!E12+'Fund. Class'!E12+'GO Class'!E12</f>
        <v>0</v>
      </c>
      <c r="E13" s="174">
        <f>'2021-JJ Class'!F12+'AfterSchool Class'!F12+'Summer Class'!F12+'BRANCHES class-With NSH exp'!F12+'Sch Part Class-WIth NSH expansi'!F12+'Fund. Class'!F12+'GO Class'!F12</f>
        <v>0</v>
      </c>
      <c r="F13" s="174">
        <f>'2021-JJ Class'!G12+'AfterSchool Class'!G12+'Summer Class'!G12+'BRANCHES class-With NSH exp'!G12+'Sch Part Class-WIth NSH expansi'!G12+'Fund. Class'!G12+'GO Class'!G12</f>
        <v>0</v>
      </c>
      <c r="G13" s="174">
        <f>'2021-JJ Class'!H12+'AfterSchool Class'!H12+'Summer Class'!H12+'BRANCHES class-With NSH exp'!H12+'Sch Part Class-WIth NSH expansi'!H12+'Fund. Class'!H12+'GO Class'!H12</f>
        <v>0</v>
      </c>
      <c r="H13" s="174">
        <f>'2021-JJ Class'!I12+'AfterSchool Class'!I12+'Summer Class'!I12+'BRANCHES class-With NSH exp'!I12+'Sch Part Class-WIth NSH expansi'!I12+'Fund. Class'!I12+'GO Class'!I12</f>
        <v>0</v>
      </c>
      <c r="I13" s="174">
        <f>'2021-JJ Class'!J12+'AfterSchool Class'!J12+'Summer Class'!J12+'BRANCHES class-With NSH exp'!J12+'Sch Part Class-WIth NSH expansi'!J12+'Fund. Class'!J12+'GO Class'!J12</f>
        <v>0</v>
      </c>
      <c r="J13" s="174">
        <f>'2021-JJ Class'!K12+'AfterSchool Class'!K12+'Summer Class'!K12+'BRANCHES class-With NSH exp'!K12+'Sch Part Class-WIth NSH expansi'!K12+'Fund. Class'!K12+'GO Class'!K12</f>
        <v>0</v>
      </c>
      <c r="K13" s="174">
        <f>'2021-JJ Class'!L12+'AfterSchool Class'!L12+'Summer Class'!L12+'BRANCHES class-With NSH exp'!L12+'Sch Part Class-WIth NSH expansi'!L12+'Fund. Class'!L12+'GO Class'!L12</f>
        <v>0</v>
      </c>
      <c r="L13" s="174">
        <f>'2021-JJ Class'!M12+'AfterSchool Class'!M12+'Summer Class'!M12+'BRANCHES class-With NSH exp'!M12+'Sch Part Class-WIth NSH expansi'!M12+'Fund. Class'!M12+'GO Class'!M12</f>
        <v>0</v>
      </c>
      <c r="M13" s="174">
        <f>'2021-JJ Class'!N12+'AfterSchool Class'!N12+'Summer Class'!N12+'BRANCHES class-With NSH exp'!N12+'Sch Part Class-WIth NSH expansi'!N12+'Fund. Class'!N12+'GO Class'!N12</f>
        <v>0</v>
      </c>
      <c r="N13" s="175">
        <f>SUM(B13:M13)</f>
        <v>60462.86</v>
      </c>
    </row>
    <row r="14" spans="1:14" s="39" customFormat="1">
      <c r="A14" s="27" t="s">
        <v>13</v>
      </c>
      <c r="B14" s="102">
        <f>SUM(B7:B13)</f>
        <v>84462.86</v>
      </c>
      <c r="C14" s="102">
        <f t="shared" ref="C14:M14" si="0">SUM(C7:C13)</f>
        <v>24000</v>
      </c>
      <c r="D14" s="102">
        <f t="shared" si="0"/>
        <v>24000</v>
      </c>
      <c r="E14" s="102">
        <f t="shared" si="0"/>
        <v>24000</v>
      </c>
      <c r="F14" s="102">
        <f t="shared" si="0"/>
        <v>24000</v>
      </c>
      <c r="G14" s="102">
        <f t="shared" si="0"/>
        <v>24000</v>
      </c>
      <c r="H14" s="102">
        <f t="shared" si="0"/>
        <v>24000</v>
      </c>
      <c r="I14" s="102">
        <f t="shared" si="0"/>
        <v>24000</v>
      </c>
      <c r="J14" s="102">
        <f t="shared" si="0"/>
        <v>24000</v>
      </c>
      <c r="K14" s="102">
        <f t="shared" si="0"/>
        <v>24000</v>
      </c>
      <c r="L14" s="102">
        <f t="shared" si="0"/>
        <v>24000</v>
      </c>
      <c r="M14" s="102">
        <f t="shared" si="0"/>
        <v>24000</v>
      </c>
      <c r="N14" s="102">
        <f>SUM(N7:N13)</f>
        <v>348462.86</v>
      </c>
    </row>
    <row r="15" spans="1:14" ht="8.1" customHeight="1">
      <c r="A15" s="1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idden="1">
      <c r="A16" s="356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idden="1">
      <c r="A17" s="265" t="s">
        <v>240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10000</v>
      </c>
      <c r="L17" s="100">
        <v>0</v>
      </c>
      <c r="M17" s="100">
        <v>0</v>
      </c>
      <c r="N17" s="100">
        <f t="shared" ref="N17:N22" si="1">SUM(B17:M17)</f>
        <v>10000</v>
      </c>
    </row>
    <row r="18" spans="1:14" hidden="1">
      <c r="A18" s="267" t="s">
        <v>16</v>
      </c>
      <c r="B18" s="100">
        <f>'Fund. Class'!C17</f>
        <v>1000</v>
      </c>
      <c r="C18" s="100">
        <f>'Fund. Class'!D17</f>
        <v>1000</v>
      </c>
      <c r="D18" s="100">
        <f>'Fund. Class'!E17</f>
        <v>1000</v>
      </c>
      <c r="E18" s="100">
        <f>'Fund. Class'!F17</f>
        <v>1000</v>
      </c>
      <c r="F18" s="100">
        <f>'Fund. Class'!G17</f>
        <v>1000</v>
      </c>
      <c r="G18" s="100">
        <f>'Fund. Class'!H17</f>
        <v>1000</v>
      </c>
      <c r="H18" s="100">
        <f>'Fund. Class'!I17</f>
        <v>1000</v>
      </c>
      <c r="I18" s="100">
        <f>'Fund. Class'!J17</f>
        <v>1000</v>
      </c>
      <c r="J18" s="100">
        <f>'Fund. Class'!K17</f>
        <v>1000</v>
      </c>
      <c r="K18" s="100">
        <f>'Fund. Class'!L17</f>
        <v>1000</v>
      </c>
      <c r="L18" s="100">
        <f>'Fund. Class'!M17</f>
        <v>1000</v>
      </c>
      <c r="M18" s="100">
        <f>'Fund. Class'!N17</f>
        <v>1000</v>
      </c>
      <c r="N18" s="100">
        <f t="shared" si="1"/>
        <v>12000</v>
      </c>
    </row>
    <row r="19" spans="1:14" hidden="1">
      <c r="A19" s="265" t="s">
        <v>17</v>
      </c>
      <c r="B19" s="100">
        <f>'Fund. Class'!C18</f>
        <v>0</v>
      </c>
      <c r="C19" s="100">
        <f>'Fund. Class'!D18</f>
        <v>0</v>
      </c>
      <c r="D19" s="100">
        <f>'Fund. Class'!E18</f>
        <v>0</v>
      </c>
      <c r="E19" s="100">
        <f>'Fund. Class'!F18</f>
        <v>0</v>
      </c>
      <c r="F19" s="100">
        <f>'Fund. Class'!G18</f>
        <v>0</v>
      </c>
      <c r="G19" s="100">
        <f>'Fund. Class'!H18</f>
        <v>0</v>
      </c>
      <c r="H19" s="100">
        <f>'Fund. Class'!I18</f>
        <v>0</v>
      </c>
      <c r="I19" s="100">
        <f>'Fund. Class'!J18</f>
        <v>0</v>
      </c>
      <c r="J19" s="100">
        <f>'Fund. Class'!K18</f>
        <v>0</v>
      </c>
      <c r="K19" s="100">
        <f>'Fund. Class'!L18</f>
        <v>0</v>
      </c>
      <c r="L19" s="100">
        <f>'Fund. Class'!M18</f>
        <v>0</v>
      </c>
      <c r="M19" s="100">
        <v>52000</v>
      </c>
      <c r="N19" s="100">
        <f t="shared" si="1"/>
        <v>52000</v>
      </c>
    </row>
    <row r="20" spans="1:14" hidden="1">
      <c r="A20" s="265" t="s">
        <v>241</v>
      </c>
      <c r="B20" s="100">
        <v>2500</v>
      </c>
      <c r="C20" s="100">
        <v>2500</v>
      </c>
      <c r="D20" s="100">
        <v>2500</v>
      </c>
      <c r="E20" s="100">
        <v>2500</v>
      </c>
      <c r="F20" s="100">
        <v>2500</v>
      </c>
      <c r="G20" s="100">
        <v>2500</v>
      </c>
      <c r="H20" s="100">
        <v>2500</v>
      </c>
      <c r="I20" s="100">
        <v>2500</v>
      </c>
      <c r="J20" s="100">
        <v>2500</v>
      </c>
      <c r="K20" s="100">
        <v>2500</v>
      </c>
      <c r="L20" s="100">
        <v>2500</v>
      </c>
      <c r="M20" s="100">
        <v>2500</v>
      </c>
      <c r="N20" s="100">
        <f t="shared" si="1"/>
        <v>30000</v>
      </c>
    </row>
    <row r="21" spans="1:14" hidden="1">
      <c r="A21" s="265" t="s">
        <v>19</v>
      </c>
      <c r="B21" s="100">
        <v>3000</v>
      </c>
      <c r="C21" s="100">
        <v>3000</v>
      </c>
      <c r="D21" s="100">
        <v>3000</v>
      </c>
      <c r="E21" s="100">
        <v>3000</v>
      </c>
      <c r="F21" s="100">
        <v>3000</v>
      </c>
      <c r="G21" s="100">
        <v>3000</v>
      </c>
      <c r="H21" s="100">
        <v>3000</v>
      </c>
      <c r="I21" s="100">
        <v>3000</v>
      </c>
      <c r="J21" s="100">
        <v>3000</v>
      </c>
      <c r="K21" s="100">
        <v>3000</v>
      </c>
      <c r="L21" s="100">
        <v>3000</v>
      </c>
      <c r="M21" s="100">
        <v>3000</v>
      </c>
      <c r="N21" s="100">
        <f t="shared" si="1"/>
        <v>36000</v>
      </c>
    </row>
    <row r="22" spans="1:14" hidden="1">
      <c r="A22" s="355" t="s">
        <v>257</v>
      </c>
      <c r="B22" s="100">
        <f>'2021-JJ Class'!C98+'AfterSchool Class'!C98+'Summer Class'!C98+'BRANCHES class-With NSH exp'!C98+'Sch Part Class-WIth NSH expansi'!C98+'Fund. Class'!C98+'GO Class'!C98</f>
        <v>0</v>
      </c>
      <c r="C22" s="100">
        <f>'2021-JJ Class'!D98+'AfterSchool Class'!D98+'Summer Class'!D98+'BRANCHES class-With NSH exp'!D98+'Sch Part Class-WIth NSH expansi'!D98+'Fund. Class'!D98+'GO Class'!D98</f>
        <v>0</v>
      </c>
      <c r="D22" s="100">
        <f>'2021-JJ Class'!E98+'AfterSchool Class'!E98+'Summer Class'!E98+'BRANCHES class-With NSH exp'!E98+'Sch Part Class-WIth NSH expansi'!E98+'Fund. Class'!E98+'GO Class'!E98</f>
        <v>0</v>
      </c>
      <c r="E22" s="100">
        <v>26500</v>
      </c>
      <c r="F22" s="100">
        <f>'2021-JJ Class'!G98+'AfterSchool Class'!G98+'Summer Class'!G98+'BRANCHES class-With NSH exp'!G98+'Sch Part Class-WIth NSH expansi'!G98+'Fund. Class'!G98+'GO Class'!G98</f>
        <v>0</v>
      </c>
      <c r="G22" s="100">
        <f>'2021-JJ Class'!H98+'AfterSchool Class'!H98+'Summer Class'!H98+'BRANCHES class-With NSH exp'!H98+'Sch Part Class-WIth NSH expansi'!H98+'Fund. Class'!H98+'GO Class'!H98</f>
        <v>0</v>
      </c>
      <c r="H22" s="100">
        <f>'2021-JJ Class'!I98+'AfterSchool Class'!I98+'Summer Class'!I98+'BRANCHES class-With NSH exp'!I98+'Sch Part Class-WIth NSH expansi'!I98+'Fund. Class'!I98+'GO Class'!I98</f>
        <v>0</v>
      </c>
      <c r="I22" s="100">
        <f>'2021-JJ Class'!J98+'AfterSchool Class'!J98+'Summer Class'!J98+'BRANCHES class-With NSH exp'!J98+'Sch Part Class-WIth NSH expansi'!J98+'Fund. Class'!J98+'GO Class'!J98</f>
        <v>0</v>
      </c>
      <c r="J22" s="100">
        <f>'2021-JJ Class'!K98+'AfterSchool Class'!K98+'Summer Class'!K98+'BRANCHES class-With NSH exp'!K98+'Sch Part Class-WIth NSH expansi'!K98+'Fund. Class'!K98+'GO Class'!K98</f>
        <v>0</v>
      </c>
      <c r="K22" s="100">
        <f>'2021-JJ Class'!L98+'AfterSchool Class'!L98+'Summer Class'!L98+'BRANCHES class-With NSH exp'!L98+'Sch Part Class-WIth NSH expansi'!L98+'Fund. Class'!L98+'GO Class'!L98</f>
        <v>0</v>
      </c>
      <c r="L22" s="100">
        <f>'2021-JJ Class'!M98+'AfterSchool Class'!M98+'Summer Class'!M98+'BRANCHES class-With NSH exp'!M98+'Sch Part Class-WIth NSH expansi'!M98+'Fund. Class'!M98+'GO Class'!M98</f>
        <v>0</v>
      </c>
      <c r="M22" s="100">
        <f>'2021-JJ Class'!N98+'AfterSchool Class'!N98+'Summer Class'!N98+'BRANCHES class-With NSH exp'!N98+'Sch Part Class-WIth NSH expansi'!N98+'Fund. Class'!N98+'GO Class'!N98</f>
        <v>0</v>
      </c>
      <c r="N22" s="100">
        <f t="shared" si="1"/>
        <v>26500</v>
      </c>
    </row>
    <row r="23" spans="1:14" hidden="1">
      <c r="A23" s="268" t="s">
        <v>258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idden="1">
      <c r="A24" s="26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idden="1">
      <c r="A25" s="265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s="39" customFormat="1">
      <c r="A26" s="27" t="s">
        <v>22</v>
      </c>
      <c r="B26" s="102">
        <f>SUM(B17:B25)</f>
        <v>6500</v>
      </c>
      <c r="C26" s="102">
        <f t="shared" ref="C26:N26" si="2">SUM(C17:C25)</f>
        <v>6500</v>
      </c>
      <c r="D26" s="102">
        <f t="shared" si="2"/>
        <v>6500</v>
      </c>
      <c r="E26" s="102">
        <f t="shared" si="2"/>
        <v>33000</v>
      </c>
      <c r="F26" s="102">
        <f t="shared" si="2"/>
        <v>6500</v>
      </c>
      <c r="G26" s="102">
        <f t="shared" si="2"/>
        <v>6500</v>
      </c>
      <c r="H26" s="102">
        <f t="shared" si="2"/>
        <v>6500</v>
      </c>
      <c r="I26" s="102">
        <f t="shared" si="2"/>
        <v>6500</v>
      </c>
      <c r="J26" s="102">
        <f t="shared" si="2"/>
        <v>6500</v>
      </c>
      <c r="K26" s="102">
        <f t="shared" si="2"/>
        <v>16500</v>
      </c>
      <c r="L26" s="102">
        <f t="shared" si="2"/>
        <v>6500</v>
      </c>
      <c r="M26" s="102">
        <f t="shared" si="2"/>
        <v>58500</v>
      </c>
      <c r="N26" s="102">
        <f t="shared" si="2"/>
        <v>166500</v>
      </c>
    </row>
    <row r="27" spans="1:14" ht="8.1" customHeight="1">
      <c r="A27" s="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idden="1">
      <c r="A28" s="27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idden="1">
      <c r="A29" s="265" t="s">
        <v>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idden="1">
      <c r="A30" s="22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s="48" customFormat="1" hidden="1">
      <c r="A31" s="46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s="48" customFormat="1" hidden="1">
      <c r="A32" s="54" t="s">
        <v>27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idden="1">
      <c r="A33" s="359" t="s">
        <v>259</v>
      </c>
      <c r="B33" s="100">
        <v>1178</v>
      </c>
      <c r="C33" s="100">
        <v>1178</v>
      </c>
      <c r="D33" s="100">
        <v>1178</v>
      </c>
      <c r="E33" s="100">
        <v>1178</v>
      </c>
      <c r="F33" s="100">
        <v>1178</v>
      </c>
      <c r="G33" s="100"/>
      <c r="H33" s="100">
        <f>'2021-JJ Class'!I33+'AfterSchool Class'!I33+'Summer Class'!I33+'BRANCHES class-With NSH exp'!I33+'Sch Part Class-WIth NSH expansi'!I33+'Fund. Class'!I33+'GO Class'!I33</f>
        <v>0</v>
      </c>
      <c r="I33" s="100">
        <f>'2021-JJ Class'!J33+'AfterSchool Class'!J33+'Summer Class'!J33+'BRANCHES class-With NSH exp'!J33+'Sch Part Class-WIth NSH expansi'!J33+'Fund. Class'!J33+'GO Class'!J33</f>
        <v>0</v>
      </c>
      <c r="J33" s="100"/>
      <c r="K33" s="100"/>
      <c r="L33" s="100"/>
      <c r="M33" s="100"/>
      <c r="N33" s="100">
        <f>SUM(B33:M33)</f>
        <v>5890</v>
      </c>
    </row>
    <row r="34" spans="1:14" hidden="1">
      <c r="A34" s="359" t="s">
        <v>29</v>
      </c>
      <c r="B34" s="100">
        <f>'2021-JJ Class'!C34+'AfterSchool Class'!C34+'Summer Class'!C34+'BRANCHES class-With NSH exp'!C34+'Sch Part Class-WIth NSH expansi'!C34+'Fund. Class'!C34+'GO Class'!C34</f>
        <v>2000</v>
      </c>
      <c r="C34" s="100">
        <f>'2021-JJ Class'!D34+'AfterSchool Class'!D34+'Summer Class'!D34+'BRANCHES class-With NSH exp'!D34+'Sch Part Class-WIth NSH expansi'!D34+'Fund. Class'!D34+'GO Class'!D34</f>
        <v>2000</v>
      </c>
      <c r="D34" s="100">
        <f>'2021-JJ Class'!E34+'AfterSchool Class'!E34+'Summer Class'!E34+'BRANCHES class-With NSH exp'!E34+'Sch Part Class-WIth NSH expansi'!E34+'Fund. Class'!E34+'GO Class'!E34</f>
        <v>2000</v>
      </c>
      <c r="E34" s="100">
        <f>'2021-JJ Class'!F34+'AfterSchool Class'!F34+'Summer Class'!F34+'BRANCHES class-With NSH exp'!F34+'Sch Part Class-WIth NSH expansi'!F34+'Fund. Class'!F34+'GO Class'!F34</f>
        <v>2000</v>
      </c>
      <c r="F34" s="100">
        <f>'2021-JJ Class'!G34+'AfterSchool Class'!G34+'Summer Class'!G34+'BRANCHES class-With NSH exp'!G34+'Sch Part Class-WIth NSH expansi'!G34+'Fund. Class'!G34+'GO Class'!G34</f>
        <v>2000</v>
      </c>
      <c r="G34" s="100">
        <f>'2021-JJ Class'!H34+'AfterSchool Class'!H34+'Summer Class'!H34+'BRANCHES class-With NSH exp'!H34+'Sch Part Class-WIth NSH expansi'!H34+'Fund. Class'!H34+'GO Class'!H34</f>
        <v>0</v>
      </c>
      <c r="H34" s="100">
        <f>'2021-JJ Class'!I34+'AfterSchool Class'!I34+'Summer Class'!I34+'BRANCHES class-With NSH exp'!I34+'Sch Part Class-WIth NSH expansi'!I34+'Fund. Class'!I34+'GO Class'!I34</f>
        <v>0</v>
      </c>
      <c r="I34" s="100">
        <f>'2021-JJ Class'!J34+'AfterSchool Class'!J34+'Summer Class'!J34+'BRANCHES class-With NSH exp'!J34+'Sch Part Class-WIth NSH expansi'!J34+'Fund. Class'!J34+'GO Class'!J34</f>
        <v>0</v>
      </c>
      <c r="J34" s="100">
        <f>'2021-JJ Class'!K34+'AfterSchool Class'!K34+'Summer Class'!K34+'BRANCHES class-With NSH exp'!K34+'Sch Part Class-WIth NSH expansi'!K34+'Fund. Class'!K34+'GO Class'!K34</f>
        <v>2000</v>
      </c>
      <c r="K34" s="100">
        <f>'2021-JJ Class'!L34+'AfterSchool Class'!L34+'Summer Class'!L34+'BRANCHES class-With NSH exp'!L34+'Sch Part Class-WIth NSH expansi'!L34+'Fund. Class'!L34+'GO Class'!L34</f>
        <v>2000</v>
      </c>
      <c r="L34" s="100">
        <f>'2021-JJ Class'!M34+'AfterSchool Class'!M34+'Summer Class'!M34+'BRANCHES class-With NSH exp'!M34+'Sch Part Class-WIth NSH expansi'!M34+'Fund. Class'!M34+'GO Class'!M34</f>
        <v>2000</v>
      </c>
      <c r="M34" s="100">
        <f>'2021-JJ Class'!N34+'AfterSchool Class'!N34+'Summer Class'!N34+'BRANCHES class-With NSH exp'!N34+'Sch Part Class-WIth NSH expansi'!N34+'Fund. Class'!N34+'GO Class'!N34</f>
        <v>2000</v>
      </c>
      <c r="N34" s="100">
        <f>SUM(B34:M34)</f>
        <v>18000</v>
      </c>
    </row>
    <row r="35" spans="1:14" hidden="1">
      <c r="A35" s="359" t="s">
        <v>30</v>
      </c>
      <c r="B35" s="100">
        <v>9000</v>
      </c>
      <c r="C35" s="100">
        <v>9000</v>
      </c>
      <c r="D35" s="100">
        <v>9000</v>
      </c>
      <c r="E35" s="100">
        <v>9000</v>
      </c>
      <c r="F35" s="100">
        <v>9000</v>
      </c>
      <c r="G35" s="100">
        <v>9000</v>
      </c>
      <c r="H35" s="100"/>
      <c r="I35" s="100"/>
      <c r="J35" s="100">
        <v>9000</v>
      </c>
      <c r="K35" s="100">
        <v>9000</v>
      </c>
      <c r="L35" s="100">
        <v>9000</v>
      </c>
      <c r="M35" s="100">
        <v>9000</v>
      </c>
      <c r="N35" s="100">
        <f>SUM(B35:M35)</f>
        <v>90000</v>
      </c>
    </row>
    <row r="36" spans="1:14" s="51" customFormat="1" hidden="1">
      <c r="A36" s="54" t="s">
        <v>31</v>
      </c>
      <c r="B36" s="105">
        <f t="shared" ref="B36:N36" si="3">SUM(B33:B35)</f>
        <v>12178</v>
      </c>
      <c r="C36" s="105">
        <f t="shared" si="3"/>
        <v>12178</v>
      </c>
      <c r="D36" s="105">
        <f t="shared" si="3"/>
        <v>12178</v>
      </c>
      <c r="E36" s="105">
        <f t="shared" si="3"/>
        <v>12178</v>
      </c>
      <c r="F36" s="105">
        <f t="shared" si="3"/>
        <v>12178</v>
      </c>
      <c r="G36" s="105">
        <f t="shared" si="3"/>
        <v>9000</v>
      </c>
      <c r="H36" s="105">
        <f t="shared" si="3"/>
        <v>0</v>
      </c>
      <c r="I36" s="105">
        <f t="shared" si="3"/>
        <v>0</v>
      </c>
      <c r="J36" s="105">
        <f t="shared" si="3"/>
        <v>11000</v>
      </c>
      <c r="K36" s="105">
        <f t="shared" si="3"/>
        <v>11000</v>
      </c>
      <c r="L36" s="105">
        <f t="shared" si="3"/>
        <v>11000</v>
      </c>
      <c r="M36" s="105">
        <f t="shared" si="3"/>
        <v>11000</v>
      </c>
      <c r="N36" s="105">
        <f t="shared" si="3"/>
        <v>113890</v>
      </c>
    </row>
    <row r="37" spans="1:14" hidden="1">
      <c r="A37" s="31" t="s">
        <v>32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idden="1">
      <c r="A38" s="31" t="s">
        <v>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51" customFormat="1" hidden="1">
      <c r="A39" s="46" t="s">
        <v>34</v>
      </c>
      <c r="B39" s="105">
        <f>SUM(B37,B36)</f>
        <v>12178</v>
      </c>
      <c r="C39" s="105">
        <f t="shared" ref="C39:M39" si="4">SUM(C37,C36)</f>
        <v>12178</v>
      </c>
      <c r="D39" s="105">
        <f t="shared" si="4"/>
        <v>12178</v>
      </c>
      <c r="E39" s="105">
        <f t="shared" si="4"/>
        <v>12178</v>
      </c>
      <c r="F39" s="105">
        <f t="shared" si="4"/>
        <v>12178</v>
      </c>
      <c r="G39" s="105">
        <f t="shared" si="4"/>
        <v>9000</v>
      </c>
      <c r="H39" s="105">
        <f t="shared" si="4"/>
        <v>0</v>
      </c>
      <c r="I39" s="105">
        <f t="shared" si="4"/>
        <v>0</v>
      </c>
      <c r="J39" s="105">
        <f t="shared" si="4"/>
        <v>11000</v>
      </c>
      <c r="K39" s="105">
        <f t="shared" si="4"/>
        <v>11000</v>
      </c>
      <c r="L39" s="105">
        <f t="shared" si="4"/>
        <v>11000</v>
      </c>
      <c r="M39" s="105">
        <f t="shared" si="4"/>
        <v>11000</v>
      </c>
      <c r="N39" s="105">
        <f>SUM(N37:N38,N36)</f>
        <v>113890</v>
      </c>
    </row>
    <row r="40" spans="1:14" hidden="1">
      <c r="A40" s="23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idden="1">
      <c r="A41" s="23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>
      <c r="A42" s="27" t="s">
        <v>37</v>
      </c>
      <c r="B42" s="102">
        <f>SUM(B30,B39,B40:B41)</f>
        <v>12178</v>
      </c>
      <c r="C42" s="102">
        <f t="shared" ref="C42:N42" si="5">SUM(C29:C30,C39,C40:C41)</f>
        <v>12178</v>
      </c>
      <c r="D42" s="102">
        <f t="shared" si="5"/>
        <v>12178</v>
      </c>
      <c r="E42" s="102">
        <f t="shared" si="5"/>
        <v>12178</v>
      </c>
      <c r="F42" s="102">
        <f t="shared" si="5"/>
        <v>12178</v>
      </c>
      <c r="G42" s="102">
        <f t="shared" si="5"/>
        <v>9000</v>
      </c>
      <c r="H42" s="102">
        <f t="shared" si="5"/>
        <v>0</v>
      </c>
      <c r="I42" s="102">
        <f t="shared" si="5"/>
        <v>0</v>
      </c>
      <c r="J42" s="102">
        <f t="shared" si="5"/>
        <v>11000</v>
      </c>
      <c r="K42" s="102">
        <f t="shared" si="5"/>
        <v>11000</v>
      </c>
      <c r="L42" s="102">
        <f t="shared" si="5"/>
        <v>11000</v>
      </c>
      <c r="M42" s="102">
        <f t="shared" si="5"/>
        <v>11000</v>
      </c>
      <c r="N42" s="102">
        <f t="shared" si="5"/>
        <v>113890</v>
      </c>
    </row>
    <row r="43" spans="1:14" ht="8.1" customHeight="1">
      <c r="A43" s="11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hidden="1">
      <c r="A44" s="27" t="s">
        <v>38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hidden="1">
      <c r="A45" s="23" t="s">
        <v>39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idden="1">
      <c r="A46" s="23" t="s">
        <v>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idden="1">
      <c r="A47" s="23" t="s">
        <v>41</v>
      </c>
      <c r="B47" s="100">
        <f>'2021-JJ Class'!C47+'AfterSchool Class'!C47+'Summer Class'!C47+'BRANCHES class-With NSH exp'!C47+'Sch Part Class-WIth NSH expansi'!C47+'Fund. Class'!C47+'GO Class'!C47</f>
        <v>0</v>
      </c>
      <c r="C47" s="100">
        <f>'2021-JJ Class'!D47+'AfterSchool Class'!D47+'Summer Class'!D47+'BRANCHES class-With NSH exp'!D47+'Sch Part Class-WIth NSH expansi'!D47+'Fund. Class'!D47+'GO Class'!D47</f>
        <v>0</v>
      </c>
      <c r="D47" s="100">
        <f>'2021-JJ Class'!E47+'AfterSchool Class'!E47+'Summer Class'!E47+'BRANCHES class-With NSH exp'!E47+'Sch Part Class-WIth NSH expansi'!E47+'Fund. Class'!E47+'GO Class'!E47</f>
        <v>0</v>
      </c>
      <c r="E47" s="100">
        <f>'2021-JJ Class'!F47+'AfterSchool Class'!F47+'Summer Class'!F47+'BRANCHES class-With NSH exp'!F47+'Sch Part Class-WIth NSH expansi'!F47+'Fund. Class'!F47+'GO Class'!F47</f>
        <v>0</v>
      </c>
      <c r="F47" s="100">
        <f>'2021-JJ Class'!G47+'AfterSchool Class'!G47+'Summer Class'!G47+'BRANCHES class-With NSH exp'!G47+'Sch Part Class-WIth NSH expansi'!G47+'Fund. Class'!G47+'GO Class'!G47</f>
        <v>0</v>
      </c>
      <c r="G47" s="100">
        <f>'2021-JJ Class'!H47+'AfterSchool Class'!H47+'Summer Class'!H47+'BRANCHES class-With NSH exp'!H47+'Sch Part Class-WIth NSH expansi'!H47+'Fund. Class'!H47+'GO Class'!H47</f>
        <v>0</v>
      </c>
      <c r="H47" s="100">
        <f>'2021-JJ Class'!I47+'AfterSchool Class'!I47+'Summer Class'!I47+'BRANCHES class-With NSH exp'!I47+'Sch Part Class-WIth NSH expansi'!I47+'Fund. Class'!I47+'GO Class'!I47</f>
        <v>0</v>
      </c>
      <c r="I47" s="100">
        <f>'2021-JJ Class'!J47+'AfterSchool Class'!J47+'Summer Class'!J47+'BRANCHES class-With NSH exp'!J47+'Sch Part Class-WIth NSH expansi'!J47+'Fund. Class'!J47+'GO Class'!J47</f>
        <v>0</v>
      </c>
      <c r="J47" s="100">
        <f>'2021-JJ Class'!K47+'AfterSchool Class'!K47+'Summer Class'!K47+'BRANCHES class-With NSH exp'!K47+'Sch Part Class-WIth NSH expansi'!K47+'Fund. Class'!K47+'GO Class'!K47</f>
        <v>0</v>
      </c>
      <c r="K47" s="100">
        <f>'2021-JJ Class'!L47+'AfterSchool Class'!L47+'Summer Class'!L47+'BRANCHES class-With NSH exp'!L47+'Sch Part Class-WIth NSH expansi'!L47+'Fund. Class'!L47+'GO Class'!L47</f>
        <v>0</v>
      </c>
      <c r="L47" s="100">
        <f>'2021-JJ Class'!M47+'AfterSchool Class'!M47+'Summer Class'!M47+'BRANCHES class-With NSH exp'!M47+'Sch Part Class-WIth NSH expansi'!M47+'Fund. Class'!M47+'GO Class'!M47</f>
        <v>0</v>
      </c>
      <c r="M47" s="100">
        <f>'2021-JJ Class'!N47+'AfterSchool Class'!N47+'Summer Class'!N47+'BRANCHES class-With NSH exp'!N47+'Sch Part Class-WIth NSH expansi'!N47+'Fund. Class'!N47+'GO Class'!N47</f>
        <v>0</v>
      </c>
      <c r="N47" s="100">
        <f>SUM(B47:M47)</f>
        <v>0</v>
      </c>
    </row>
    <row r="48" spans="1:14" hidden="1">
      <c r="A48" s="29" t="s">
        <v>260</v>
      </c>
      <c r="B48" s="100">
        <f>'2021-JJ Class'!C48+'AfterSchool Class'!C48+'Summer Class'!C48+'BRANCHES class-With NSH exp'!C48+'Sch Part Class-WIth NSH expansi'!C48+'Fund. Class'!C48+'GO Class'!C48</f>
        <v>23400</v>
      </c>
      <c r="C48" s="100">
        <f>'2021-JJ Class'!D48+'AfterSchool Class'!D48+'Summer Class'!D48+'BRANCHES class-With NSH exp'!D48+'Sch Part Class-WIth NSH expansi'!D48+'Fund. Class'!D48+'GO Class'!D48</f>
        <v>0</v>
      </c>
      <c r="D48" s="100">
        <f>'2021-JJ Class'!E48+'AfterSchool Class'!E48+'Summer Class'!E48+'BRANCHES class-With NSH exp'!E48+'Sch Part Class-WIth NSH expansi'!E48+'Fund. Class'!E48+'GO Class'!E48</f>
        <v>0</v>
      </c>
      <c r="E48" s="100">
        <f>'2021-JJ Class'!F48+'AfterSchool Class'!F48+'Summer Class'!F48+'BRANCHES class-With NSH exp'!F48+'Sch Part Class-WIth NSH expansi'!F48+'Fund. Class'!F48+'GO Class'!F48</f>
        <v>23400</v>
      </c>
      <c r="F48" s="100">
        <f>'2021-JJ Class'!G48+'AfterSchool Class'!G48+'Summer Class'!G48+'BRANCHES class-With NSH exp'!G48+'Sch Part Class-WIth NSH expansi'!G48+'Fund. Class'!G48+'GO Class'!G48</f>
        <v>0</v>
      </c>
      <c r="G48" s="100">
        <f>'2021-JJ Class'!H48+'AfterSchool Class'!H48+'Summer Class'!H48+'BRANCHES class-With NSH exp'!H48+'Sch Part Class-WIth NSH expansi'!H48+'Fund. Class'!H48+'GO Class'!H48</f>
        <v>36400</v>
      </c>
      <c r="H48" s="100">
        <f>'2021-JJ Class'!I48+'AfterSchool Class'!I48+'Summer Class'!I48+'BRANCHES class-With NSH exp'!I48+'Sch Part Class-WIth NSH expansi'!I48+'Fund. Class'!I48+'GO Class'!I48</f>
        <v>23400</v>
      </c>
      <c r="I48" s="100">
        <f>'2021-JJ Class'!J48+'AfterSchool Class'!J48+'Summer Class'!J48+'BRANCHES class-With NSH exp'!J48+'Sch Part Class-WIth NSH expansi'!J48+'Fund. Class'!J48+'GO Class'!J48</f>
        <v>0</v>
      </c>
      <c r="J48" s="100">
        <f>'2021-JJ Class'!K48+'AfterSchool Class'!K48+'Summer Class'!K48+'BRANCHES class-With NSH exp'!K48+'Sch Part Class-WIth NSH expansi'!K48+'Fund. Class'!K48+'GO Class'!K48</f>
        <v>0</v>
      </c>
      <c r="K48" s="100">
        <f>'2021-JJ Class'!L48+'AfterSchool Class'!L48+'Summer Class'!L48+'BRANCHES class-With NSH exp'!L48+'Sch Part Class-WIth NSH expansi'!L48+'Fund. Class'!L48+'GO Class'!L48</f>
        <v>23400</v>
      </c>
      <c r="L48" s="100">
        <f>'2021-JJ Class'!M48+'AfterSchool Class'!M48+'Summer Class'!M48+'BRANCHES class-With NSH exp'!M48+'Sch Part Class-WIth NSH expansi'!M48+'Fund. Class'!M48+'GO Class'!M48</f>
        <v>0</v>
      </c>
      <c r="M48" s="100">
        <f>'2021-JJ Class'!N48+'AfterSchool Class'!N48+'Summer Class'!N48+'BRANCHES class-With NSH exp'!N48+'Sch Part Class-WIth NSH expansi'!N48+'Fund. Class'!N48+'GO Class'!N48</f>
        <v>0</v>
      </c>
      <c r="N48" s="100">
        <f>SUM(B48:M48)</f>
        <v>130000</v>
      </c>
    </row>
    <row r="49" spans="1:14" s="39" customFormat="1">
      <c r="A49" s="27" t="s">
        <v>43</v>
      </c>
      <c r="B49" s="102">
        <f t="shared" ref="B49:N49" si="6">SUM(B45:B48)</f>
        <v>23400</v>
      </c>
      <c r="C49" s="102">
        <f t="shared" si="6"/>
        <v>0</v>
      </c>
      <c r="D49" s="102">
        <f t="shared" si="6"/>
        <v>0</v>
      </c>
      <c r="E49" s="102">
        <f t="shared" si="6"/>
        <v>23400</v>
      </c>
      <c r="F49" s="102">
        <f t="shared" si="6"/>
        <v>0</v>
      </c>
      <c r="G49" s="102">
        <f t="shared" si="6"/>
        <v>36400</v>
      </c>
      <c r="H49" s="102">
        <f t="shared" si="6"/>
        <v>23400</v>
      </c>
      <c r="I49" s="102">
        <f t="shared" si="6"/>
        <v>0</v>
      </c>
      <c r="J49" s="102">
        <f t="shared" si="6"/>
        <v>0</v>
      </c>
      <c r="K49" s="102">
        <f t="shared" si="6"/>
        <v>23400</v>
      </c>
      <c r="L49" s="102">
        <f t="shared" si="6"/>
        <v>0</v>
      </c>
      <c r="M49" s="102">
        <f t="shared" si="6"/>
        <v>0</v>
      </c>
      <c r="N49" s="102">
        <f t="shared" si="6"/>
        <v>130000</v>
      </c>
    </row>
    <row r="50" spans="1:14" ht="8.1" hidden="1" customHeight="1">
      <c r="A50" s="1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idden="1">
      <c r="A51" s="27" t="s">
        <v>44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idden="1">
      <c r="A52" s="23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idden="1">
      <c r="A53" s="23" t="s">
        <v>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s="39" customFormat="1" hidden="1">
      <c r="A54" s="27" t="s">
        <v>47</v>
      </c>
      <c r="B54" s="102">
        <f>SUM(B52:B53)</f>
        <v>0</v>
      </c>
      <c r="C54" s="102">
        <f t="shared" ref="C54:N54" si="7">SUM(C52:C53)</f>
        <v>0</v>
      </c>
      <c r="D54" s="102">
        <f t="shared" si="7"/>
        <v>0</v>
      </c>
      <c r="E54" s="102">
        <f t="shared" si="7"/>
        <v>0</v>
      </c>
      <c r="F54" s="102">
        <f t="shared" si="7"/>
        <v>0</v>
      </c>
      <c r="G54" s="102">
        <f t="shared" si="7"/>
        <v>0</v>
      </c>
      <c r="H54" s="102">
        <f t="shared" si="7"/>
        <v>0</v>
      </c>
      <c r="I54" s="102">
        <f t="shared" si="7"/>
        <v>0</v>
      </c>
      <c r="J54" s="102">
        <f t="shared" si="7"/>
        <v>0</v>
      </c>
      <c r="K54" s="102">
        <f t="shared" si="7"/>
        <v>0</v>
      </c>
      <c r="L54" s="102">
        <f t="shared" si="7"/>
        <v>0</v>
      </c>
      <c r="M54" s="102">
        <f t="shared" si="7"/>
        <v>0</v>
      </c>
      <c r="N54" s="102">
        <f t="shared" si="7"/>
        <v>0</v>
      </c>
    </row>
    <row r="55" spans="1:14" ht="8.1" hidden="1" customHeigh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idden="1">
      <c r="A56" s="27" t="s">
        <v>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idden="1">
      <c r="A57" s="23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idden="1">
      <c r="A58" s="23" t="s">
        <v>50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idden="1">
      <c r="A59" s="23" t="s">
        <v>51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>
      <c r="A60" s="23" t="s">
        <v>52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idden="1">
      <c r="A61" s="23" t="s">
        <v>53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39" customFormat="1" hidden="1">
      <c r="A62" s="27" t="s">
        <v>54</v>
      </c>
      <c r="B62" s="102">
        <f>SUM(B57:B61)</f>
        <v>0</v>
      </c>
      <c r="C62" s="102">
        <f t="shared" ref="C62:N62" si="8">SUM(C57:C61)</f>
        <v>0</v>
      </c>
      <c r="D62" s="102">
        <f t="shared" si="8"/>
        <v>0</v>
      </c>
      <c r="E62" s="102">
        <f t="shared" si="8"/>
        <v>0</v>
      </c>
      <c r="F62" s="102">
        <f t="shared" si="8"/>
        <v>0</v>
      </c>
      <c r="G62" s="102">
        <f t="shared" si="8"/>
        <v>0</v>
      </c>
      <c r="H62" s="102">
        <f t="shared" si="8"/>
        <v>0</v>
      </c>
      <c r="I62" s="102">
        <f t="shared" si="8"/>
        <v>0</v>
      </c>
      <c r="J62" s="102">
        <f t="shared" si="8"/>
        <v>0</v>
      </c>
      <c r="K62" s="102">
        <f t="shared" si="8"/>
        <v>0</v>
      </c>
      <c r="L62" s="102">
        <f t="shared" si="8"/>
        <v>0</v>
      </c>
      <c r="M62" s="102">
        <f t="shared" si="8"/>
        <v>0</v>
      </c>
      <c r="N62" s="102">
        <f t="shared" si="8"/>
        <v>0</v>
      </c>
    </row>
    <row r="63" spans="1:14" ht="7.9" hidden="1" customHeight="1">
      <c r="A63" s="11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idden="1">
      <c r="A64" s="27" t="s">
        <v>55</v>
      </c>
      <c r="B64" s="103"/>
      <c r="C64" s="103"/>
      <c r="D64" s="103"/>
      <c r="E64" s="103"/>
      <c r="F64" s="103"/>
      <c r="G64" s="100"/>
      <c r="H64" s="103"/>
      <c r="I64" s="103"/>
      <c r="J64" s="103"/>
      <c r="K64" s="103"/>
      <c r="L64" s="103"/>
      <c r="M64" s="103"/>
      <c r="N64" s="103"/>
    </row>
    <row r="65" spans="1:14" hidden="1">
      <c r="A65" s="23" t="s">
        <v>56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>
      <c r="A66" s="23" t="s">
        <v>57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idden="1">
      <c r="A67" s="23" t="s">
        <v>58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idden="1">
      <c r="A68" s="27" t="s">
        <v>59</v>
      </c>
      <c r="B68" s="102">
        <f>SUM(B65:B67)</f>
        <v>0</v>
      </c>
      <c r="C68" s="102">
        <f t="shared" ref="C68:N68" si="9">SUM(C65:C67)</f>
        <v>0</v>
      </c>
      <c r="D68" s="102">
        <f t="shared" si="9"/>
        <v>0</v>
      </c>
      <c r="E68" s="102">
        <f t="shared" si="9"/>
        <v>0</v>
      </c>
      <c r="F68" s="102">
        <f t="shared" si="9"/>
        <v>0</v>
      </c>
      <c r="G68" s="102">
        <f t="shared" si="9"/>
        <v>0</v>
      </c>
      <c r="H68" s="102">
        <f t="shared" si="9"/>
        <v>0</v>
      </c>
      <c r="I68" s="102">
        <f t="shared" si="9"/>
        <v>0</v>
      </c>
      <c r="J68" s="102">
        <f t="shared" si="9"/>
        <v>0</v>
      </c>
      <c r="K68" s="102">
        <f t="shared" si="9"/>
        <v>0</v>
      </c>
      <c r="L68" s="102">
        <f t="shared" si="9"/>
        <v>0</v>
      </c>
      <c r="M68" s="102">
        <f t="shared" si="9"/>
        <v>0</v>
      </c>
      <c r="N68" s="102">
        <f t="shared" si="9"/>
        <v>0</v>
      </c>
    </row>
    <row r="69" spans="1:14" ht="7.9" hidden="1" customHeight="1">
      <c r="A69" s="11"/>
      <c r="B69" s="100"/>
      <c r="C69" s="100"/>
      <c r="D69" s="100"/>
      <c r="E69" s="100"/>
      <c r="G69" s="100"/>
      <c r="H69" s="100"/>
      <c r="I69" s="100"/>
      <c r="J69" s="100"/>
      <c r="K69" s="100"/>
      <c r="L69" s="100"/>
      <c r="M69" s="100"/>
      <c r="N69" s="100"/>
    </row>
    <row r="70" spans="1:14" s="39" customFormat="1" hidden="1">
      <c r="A70" s="356" t="s">
        <v>60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idden="1">
      <c r="A71" s="23" t="s">
        <v>61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idden="1">
      <c r="A72" s="23" t="s">
        <v>62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hidden="1">
      <c r="A73" s="23" t="s">
        <v>63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idden="1">
      <c r="A74" s="23" t="s">
        <v>64</v>
      </c>
      <c r="B74" s="14">
        <f>'Fund. Class'!C74</f>
        <v>0</v>
      </c>
      <c r="C74" s="14">
        <f>'Fund. Class'!D74</f>
        <v>0</v>
      </c>
      <c r="D74" s="14">
        <f>'Fund. Class'!E74</f>
        <v>0</v>
      </c>
      <c r="E74" s="14">
        <f>'Fund. Class'!F74</f>
        <v>0</v>
      </c>
      <c r="F74" s="14">
        <f>'Fund. Class'!G74</f>
        <v>0</v>
      </c>
      <c r="G74" s="14">
        <f>'Fund. Class'!H74</f>
        <v>0</v>
      </c>
      <c r="H74" s="14">
        <f>'Fund. Class'!I74</f>
        <v>0</v>
      </c>
      <c r="I74" s="14">
        <f>'Fund. Class'!J74</f>
        <v>0</v>
      </c>
      <c r="J74" s="14">
        <f>'Fund. Class'!K74</f>
        <v>0</v>
      </c>
      <c r="K74" s="14">
        <f>'Fund. Class'!L74</f>
        <v>0</v>
      </c>
      <c r="L74" s="14">
        <f>'Fund. Class'!M74</f>
        <v>0</v>
      </c>
      <c r="M74" s="14">
        <f>'Fund. Class'!N74</f>
        <v>0</v>
      </c>
      <c r="N74" s="100">
        <f>SUM('Fund. Class'!C74:N74)</f>
        <v>0</v>
      </c>
    </row>
    <row r="75" spans="1:14" s="39" customFormat="1" hidden="1">
      <c r="A75" s="27" t="s">
        <v>65</v>
      </c>
      <c r="B75" s="102">
        <f t="shared" ref="B75:N75" si="10">SUM(B71:B74)</f>
        <v>0</v>
      </c>
      <c r="C75" s="102">
        <f t="shared" si="10"/>
        <v>0</v>
      </c>
      <c r="D75" s="102">
        <f t="shared" si="10"/>
        <v>0</v>
      </c>
      <c r="E75" s="102">
        <f t="shared" si="10"/>
        <v>0</v>
      </c>
      <c r="F75" s="102">
        <f t="shared" si="10"/>
        <v>0</v>
      </c>
      <c r="G75" s="102">
        <f t="shared" si="10"/>
        <v>0</v>
      </c>
      <c r="H75" s="102">
        <f t="shared" si="10"/>
        <v>0</v>
      </c>
      <c r="I75" s="102">
        <f t="shared" si="10"/>
        <v>0</v>
      </c>
      <c r="J75" s="102">
        <f t="shared" si="10"/>
        <v>0</v>
      </c>
      <c r="K75" s="102">
        <f t="shared" si="10"/>
        <v>0</v>
      </c>
      <c r="L75" s="102">
        <f t="shared" si="10"/>
        <v>0</v>
      </c>
      <c r="M75" s="102">
        <f t="shared" si="10"/>
        <v>0</v>
      </c>
      <c r="N75" s="102">
        <f t="shared" si="10"/>
        <v>0</v>
      </c>
    </row>
    <row r="76" spans="1:14" ht="7.9" hidden="1" customHeight="1">
      <c r="A76" s="1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idden="1">
      <c r="A77" s="27" t="s">
        <v>66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hidden="1">
      <c r="A78" s="23" t="s">
        <v>67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idden="1">
      <c r="A79" s="23" t="s">
        <v>68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idden="1">
      <c r="A80" s="23" t="s">
        <v>69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idden="1">
      <c r="A81" s="23" t="s">
        <v>70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idden="1">
      <c r="A82" s="23" t="s">
        <v>71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idden="1">
      <c r="A83" s="23" t="s">
        <v>72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s="39" customFormat="1" hidden="1">
      <c r="A84" s="27" t="s">
        <v>73</v>
      </c>
      <c r="B84" s="102">
        <f>SUM(B78:B83)</f>
        <v>0</v>
      </c>
      <c r="C84" s="102">
        <f t="shared" ref="C84:N84" si="11">SUM(C78:C83)</f>
        <v>0</v>
      </c>
      <c r="D84" s="102">
        <f t="shared" si="11"/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2">
        <f t="shared" si="11"/>
        <v>0</v>
      </c>
      <c r="K84" s="102">
        <f t="shared" si="11"/>
        <v>0</v>
      </c>
      <c r="L84" s="102">
        <f t="shared" si="11"/>
        <v>0</v>
      </c>
      <c r="M84" s="102">
        <f t="shared" si="11"/>
        <v>0</v>
      </c>
      <c r="N84" s="102">
        <f t="shared" si="11"/>
        <v>0</v>
      </c>
    </row>
    <row r="85" spans="1:14" hidden="1">
      <c r="A85" s="11" t="s">
        <v>74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s="39" customFormat="1" hidden="1">
      <c r="A86" s="27" t="s">
        <v>75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idden="1">
      <c r="A87" s="23" t="s">
        <v>76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idden="1">
      <c r="A88" s="23" t="s">
        <v>77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39" customFormat="1" hidden="1">
      <c r="A89" s="27" t="s">
        <v>78</v>
      </c>
      <c r="B89" s="102">
        <f>SUM(B87:B88)</f>
        <v>0</v>
      </c>
      <c r="C89" s="102">
        <f t="shared" ref="C89:N89" si="12">SUM(C87:C88)</f>
        <v>0</v>
      </c>
      <c r="D89" s="102">
        <f t="shared" si="12"/>
        <v>0</v>
      </c>
      <c r="E89" s="102">
        <f t="shared" si="12"/>
        <v>0</v>
      </c>
      <c r="F89" s="102">
        <f t="shared" si="12"/>
        <v>0</v>
      </c>
      <c r="G89" s="102">
        <f t="shared" si="12"/>
        <v>0</v>
      </c>
      <c r="H89" s="102">
        <f t="shared" si="12"/>
        <v>0</v>
      </c>
      <c r="I89" s="102">
        <f t="shared" si="12"/>
        <v>0</v>
      </c>
      <c r="J89" s="102">
        <f t="shared" si="12"/>
        <v>0</v>
      </c>
      <c r="K89" s="102">
        <f t="shared" si="12"/>
        <v>0</v>
      </c>
      <c r="L89" s="102">
        <f t="shared" si="12"/>
        <v>0</v>
      </c>
      <c r="M89" s="102">
        <f t="shared" si="12"/>
        <v>0</v>
      </c>
      <c r="N89" s="102">
        <f t="shared" si="12"/>
        <v>0</v>
      </c>
    </row>
    <row r="90" spans="1:14" ht="8.1" customHeight="1">
      <c r="A90" s="11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idden="1">
      <c r="A91" s="27" t="s">
        <v>79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 hidden="1">
      <c r="A92" s="23" t="s">
        <v>80</v>
      </c>
      <c r="B92" s="100">
        <v>313</v>
      </c>
      <c r="C92" s="100">
        <v>313</v>
      </c>
      <c r="D92" s="100">
        <v>313</v>
      </c>
      <c r="E92" s="100">
        <v>313</v>
      </c>
      <c r="F92" s="100">
        <v>313</v>
      </c>
      <c r="G92" s="100"/>
      <c r="H92" s="100"/>
      <c r="I92" s="100"/>
      <c r="J92" s="100"/>
      <c r="K92" s="100"/>
      <c r="L92" s="100"/>
      <c r="M92" s="100"/>
      <c r="N92" s="100">
        <f>SUM(B92:M92)</f>
        <v>1565</v>
      </c>
    </row>
    <row r="93" spans="1:14" hidden="1">
      <c r="A93" s="23" t="s">
        <v>81</v>
      </c>
      <c r="B93" s="100">
        <v>788</v>
      </c>
      <c r="C93" s="100">
        <v>788</v>
      </c>
      <c r="D93" s="100">
        <v>788</v>
      </c>
      <c r="E93" s="100">
        <v>788</v>
      </c>
      <c r="F93" s="100">
        <v>788</v>
      </c>
      <c r="G93" s="100"/>
      <c r="H93" s="100"/>
      <c r="I93" s="100"/>
      <c r="J93" s="100"/>
      <c r="K93" s="100"/>
      <c r="L93" s="100"/>
      <c r="M93" s="100"/>
      <c r="N93" s="100">
        <f>SUM(B93:M93)</f>
        <v>3940</v>
      </c>
    </row>
    <row r="94" spans="1:14" hidden="1">
      <c r="A94" s="355" t="s">
        <v>82</v>
      </c>
      <c r="B94" s="100">
        <v>350</v>
      </c>
      <c r="C94" s="100">
        <v>350</v>
      </c>
      <c r="D94" s="100">
        <v>350</v>
      </c>
      <c r="E94" s="100">
        <v>350</v>
      </c>
      <c r="F94" s="100">
        <v>350</v>
      </c>
      <c r="G94" s="100">
        <v>350</v>
      </c>
      <c r="H94" s="100">
        <v>350</v>
      </c>
      <c r="I94" s="100">
        <v>350</v>
      </c>
      <c r="J94" s="100">
        <v>350</v>
      </c>
      <c r="K94" s="100">
        <v>350</v>
      </c>
      <c r="L94" s="100">
        <v>350</v>
      </c>
      <c r="M94" s="100">
        <v>350</v>
      </c>
      <c r="N94" s="100">
        <f>SUM(B94:M94)</f>
        <v>4200</v>
      </c>
    </row>
    <row r="95" spans="1:14" hidden="1">
      <c r="A95" s="355" t="s">
        <v>83</v>
      </c>
      <c r="B95" s="100"/>
      <c r="C95" s="100"/>
      <c r="D95" s="100"/>
      <c r="E95" s="100"/>
      <c r="F95" s="100"/>
      <c r="G95" s="100"/>
      <c r="H95" s="100">
        <v>1000</v>
      </c>
      <c r="I95" s="100">
        <v>1000</v>
      </c>
      <c r="J95" s="100"/>
      <c r="K95" s="100"/>
      <c r="L95" s="100"/>
      <c r="M95" s="100"/>
      <c r="N95" s="100">
        <f>SUM(B95:M95)</f>
        <v>2000</v>
      </c>
    </row>
    <row r="96" spans="1:14" hidden="1">
      <c r="A96" s="14" t="s">
        <v>84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358">
        <f>SUM(B96:M96)</f>
        <v>0</v>
      </c>
    </row>
    <row r="97" spans="1:14" hidden="1">
      <c r="A97" s="355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idden="1">
      <c r="A98" s="268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s="39" customFormat="1">
      <c r="A99" s="27" t="s">
        <v>85</v>
      </c>
      <c r="B99" s="102">
        <f t="shared" ref="B99:N99" si="13">SUM(B92:B98)</f>
        <v>1451</v>
      </c>
      <c r="C99" s="102">
        <f t="shared" si="13"/>
        <v>1451</v>
      </c>
      <c r="D99" s="102">
        <f t="shared" si="13"/>
        <v>1451</v>
      </c>
      <c r="E99" s="102">
        <f t="shared" si="13"/>
        <v>1451</v>
      </c>
      <c r="F99" s="102">
        <f t="shared" si="13"/>
        <v>1451</v>
      </c>
      <c r="G99" s="102">
        <f t="shared" si="13"/>
        <v>350</v>
      </c>
      <c r="H99" s="102">
        <f t="shared" si="13"/>
        <v>1350</v>
      </c>
      <c r="I99" s="102">
        <f t="shared" si="13"/>
        <v>1350</v>
      </c>
      <c r="J99" s="102">
        <f t="shared" si="13"/>
        <v>350</v>
      </c>
      <c r="K99" s="102">
        <f t="shared" si="13"/>
        <v>350</v>
      </c>
      <c r="L99" s="102">
        <f t="shared" si="13"/>
        <v>350</v>
      </c>
      <c r="M99" s="102">
        <f t="shared" si="13"/>
        <v>350</v>
      </c>
      <c r="N99" s="102">
        <f t="shared" si="13"/>
        <v>11705</v>
      </c>
    </row>
    <row r="100" spans="1:14" hidden="1">
      <c r="A100" s="33" t="s">
        <v>86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s="60" customFormat="1" ht="18.75">
      <c r="A101" s="56" t="s">
        <v>87</v>
      </c>
      <c r="B101" s="106">
        <v>117879</v>
      </c>
      <c r="C101" s="106">
        <f t="shared" ref="C101:M101" si="14">SUM(C100,C99,C89,C85,C84,C75,C68,C62,C54,C49,C42,C26,C14)</f>
        <v>44129</v>
      </c>
      <c r="D101" s="106">
        <f t="shared" si="14"/>
        <v>44129</v>
      </c>
      <c r="E101" s="106">
        <f t="shared" si="14"/>
        <v>94029</v>
      </c>
      <c r="F101" s="106">
        <f t="shared" si="14"/>
        <v>44129</v>
      </c>
      <c r="G101" s="106">
        <f t="shared" si="14"/>
        <v>76250</v>
      </c>
      <c r="H101" s="106">
        <f t="shared" si="14"/>
        <v>55250</v>
      </c>
      <c r="I101" s="106">
        <f t="shared" si="14"/>
        <v>31850</v>
      </c>
      <c r="J101" s="106">
        <f t="shared" si="14"/>
        <v>41850</v>
      </c>
      <c r="K101" s="106">
        <f t="shared" si="14"/>
        <v>75250</v>
      </c>
      <c r="L101" s="106">
        <f t="shared" si="14"/>
        <v>41850</v>
      </c>
      <c r="M101" s="106">
        <f t="shared" si="14"/>
        <v>93850</v>
      </c>
      <c r="N101" s="106">
        <f>SUM(N99+N14+N26+N42+N49)</f>
        <v>770557.86</v>
      </c>
    </row>
    <row r="102" spans="1:14" ht="8.1" customHeight="1">
      <c r="A102" s="11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 ht="18.600000000000001" customHeight="1">
      <c r="A103" s="55" t="s">
        <v>88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s="39" customFormat="1" hidden="1">
      <c r="A104" s="27" t="s">
        <v>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idden="1">
      <c r="A105" s="22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 hidden="1">
      <c r="A106" s="22" t="s">
        <v>91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 hidden="1">
      <c r="A107" s="22" t="s">
        <v>92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hidden="1">
      <c r="A108" s="22" t="s">
        <v>93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 s="39" customFormat="1" hidden="1">
      <c r="A109" s="27" t="s">
        <v>94</v>
      </c>
      <c r="B109" s="102">
        <f>SUM(B105:B108)</f>
        <v>0</v>
      </c>
      <c r="C109" s="102">
        <f t="shared" ref="C109:N109" si="15">SUM(C105:C108)</f>
        <v>0</v>
      </c>
      <c r="D109" s="102">
        <f t="shared" si="15"/>
        <v>0</v>
      </c>
      <c r="E109" s="102">
        <f t="shared" si="15"/>
        <v>0</v>
      </c>
      <c r="F109" s="102">
        <f t="shared" si="15"/>
        <v>0</v>
      </c>
      <c r="G109" s="102">
        <f t="shared" si="15"/>
        <v>0</v>
      </c>
      <c r="H109" s="102">
        <f t="shared" si="15"/>
        <v>0</v>
      </c>
      <c r="I109" s="102">
        <f t="shared" si="15"/>
        <v>0</v>
      </c>
      <c r="J109" s="102">
        <f t="shared" si="15"/>
        <v>0</v>
      </c>
      <c r="K109" s="102">
        <f t="shared" si="15"/>
        <v>0</v>
      </c>
      <c r="L109" s="102">
        <f t="shared" si="15"/>
        <v>0</v>
      </c>
      <c r="M109" s="102">
        <f t="shared" si="15"/>
        <v>0</v>
      </c>
      <c r="N109" s="102">
        <f t="shared" si="15"/>
        <v>0</v>
      </c>
    </row>
    <row r="110" spans="1:14" s="39" customFormat="1" ht="6" hidden="1" customHeight="1">
      <c r="A110" s="45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1:14" s="39" customFormat="1" hidden="1">
      <c r="A111" s="27" t="s">
        <v>95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 hidden="1">
      <c r="A112" s="22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 hidden="1">
      <c r="A113" s="22" t="s">
        <v>97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 ht="15.75" hidden="1" customHeight="1">
      <c r="A114" s="22" t="s">
        <v>98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 hidden="1">
      <c r="A115" s="22" t="s">
        <v>99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 hidden="1">
      <c r="A116" s="22" t="s">
        <v>100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8" spans="1:14" s="350" customFormat="1" hidden="1">
      <c r="A118" s="342" t="s">
        <v>101</v>
      </c>
      <c r="B118" s="349">
        <f t="shared" ref="B118:N118" si="16">SUM(B112:B116)</f>
        <v>0</v>
      </c>
      <c r="C118" s="349">
        <f t="shared" si="16"/>
        <v>0</v>
      </c>
      <c r="D118" s="349">
        <f t="shared" si="16"/>
        <v>0</v>
      </c>
      <c r="E118" s="349">
        <f t="shared" si="16"/>
        <v>0</v>
      </c>
      <c r="F118" s="349">
        <f t="shared" si="16"/>
        <v>0</v>
      </c>
      <c r="G118" s="349">
        <f t="shared" si="16"/>
        <v>0</v>
      </c>
      <c r="H118" s="349">
        <f t="shared" si="16"/>
        <v>0</v>
      </c>
      <c r="I118" s="349">
        <f t="shared" si="16"/>
        <v>0</v>
      </c>
      <c r="J118" s="349">
        <f t="shared" si="16"/>
        <v>0</v>
      </c>
      <c r="K118" s="349">
        <f t="shared" si="16"/>
        <v>0</v>
      </c>
      <c r="L118" s="349">
        <f t="shared" si="16"/>
        <v>0</v>
      </c>
      <c r="M118" s="349">
        <f t="shared" si="16"/>
        <v>0</v>
      </c>
      <c r="N118" s="349">
        <f t="shared" si="16"/>
        <v>0</v>
      </c>
    </row>
    <row r="119" spans="1:14" s="348" customFormat="1">
      <c r="A119" s="342" t="s">
        <v>102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</row>
    <row r="120" spans="1:14" s="263" customFormat="1" hidden="1">
      <c r="A120" s="265" t="s">
        <v>103</v>
      </c>
      <c r="B120" s="266">
        <f>N120/12</f>
        <v>376.75</v>
      </c>
      <c r="C120" s="266">
        <v>376.75</v>
      </c>
      <c r="D120" s="266">
        <v>376.75</v>
      </c>
      <c r="E120" s="266">
        <v>376.75</v>
      </c>
      <c r="F120" s="266">
        <v>376.75</v>
      </c>
      <c r="G120" s="266">
        <v>376.75</v>
      </c>
      <c r="H120" s="266">
        <v>376.75</v>
      </c>
      <c r="I120" s="266">
        <v>376.75</v>
      </c>
      <c r="J120" s="266">
        <v>376.75</v>
      </c>
      <c r="K120" s="266">
        <v>376.75</v>
      </c>
      <c r="L120" s="266">
        <v>376.75</v>
      </c>
      <c r="M120" s="266">
        <v>376.75</v>
      </c>
      <c r="N120" s="266">
        <v>4521</v>
      </c>
    </row>
    <row r="121" spans="1:14" s="263" customFormat="1" hidden="1">
      <c r="A121" s="265" t="s">
        <v>104</v>
      </c>
      <c r="B121" s="266">
        <v>975</v>
      </c>
      <c r="C121" s="266">
        <v>975</v>
      </c>
      <c r="D121" s="266">
        <v>975</v>
      </c>
      <c r="E121" s="266">
        <v>975</v>
      </c>
      <c r="F121" s="266">
        <v>975</v>
      </c>
      <c r="G121" s="266">
        <v>975</v>
      </c>
      <c r="H121" s="266">
        <v>975</v>
      </c>
      <c r="I121" s="266">
        <v>975</v>
      </c>
      <c r="J121" s="266">
        <v>975</v>
      </c>
      <c r="K121" s="266">
        <v>975</v>
      </c>
      <c r="L121" s="266">
        <v>975</v>
      </c>
      <c r="M121" s="266">
        <v>975</v>
      </c>
      <c r="N121" s="266">
        <v>11700</v>
      </c>
    </row>
    <row r="122" spans="1:14" hidden="1">
      <c r="A122" s="21" t="s">
        <v>105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1</v>
      </c>
      <c r="J122" s="116">
        <v>2</v>
      </c>
      <c r="K122" s="116">
        <v>3</v>
      </c>
      <c r="L122" s="116">
        <v>4</v>
      </c>
      <c r="M122" s="116">
        <v>5</v>
      </c>
      <c r="N122" s="116"/>
    </row>
    <row r="123" spans="1:14" hidden="1">
      <c r="A123" s="265" t="s">
        <v>106</v>
      </c>
      <c r="B123" s="116">
        <v>750</v>
      </c>
      <c r="C123" s="116">
        <v>750</v>
      </c>
      <c r="D123" s="116">
        <v>750</v>
      </c>
      <c r="E123" s="116">
        <v>750</v>
      </c>
      <c r="F123" s="116">
        <v>750</v>
      </c>
      <c r="G123" s="116">
        <v>750</v>
      </c>
      <c r="H123" s="116">
        <v>750</v>
      </c>
      <c r="I123" s="116">
        <v>750</v>
      </c>
      <c r="J123" s="116">
        <v>750</v>
      </c>
      <c r="K123" s="116">
        <v>750</v>
      </c>
      <c r="L123" s="116">
        <v>750</v>
      </c>
      <c r="M123" s="116">
        <v>750</v>
      </c>
      <c r="N123" s="116">
        <f>SUM(B123:M123)</f>
        <v>9000</v>
      </c>
    </row>
    <row r="124" spans="1:14" s="263" customFormat="1" hidden="1">
      <c r="A124" s="265" t="s">
        <v>107</v>
      </c>
      <c r="B124" s="266">
        <v>150</v>
      </c>
      <c r="C124" s="266">
        <v>150</v>
      </c>
      <c r="D124" s="266">
        <v>150</v>
      </c>
      <c r="E124" s="266">
        <v>150</v>
      </c>
      <c r="F124" s="266">
        <v>150</v>
      </c>
      <c r="G124" s="266">
        <v>150</v>
      </c>
      <c r="H124" s="266">
        <v>150</v>
      </c>
      <c r="I124" s="266">
        <v>150</v>
      </c>
      <c r="J124" s="266">
        <v>150</v>
      </c>
      <c r="K124" s="266">
        <v>150</v>
      </c>
      <c r="L124" s="266">
        <v>150</v>
      </c>
      <c r="M124" s="266">
        <v>150</v>
      </c>
      <c r="N124" s="266">
        <f>SUM(B124:M124)</f>
        <v>1800</v>
      </c>
    </row>
    <row r="125" spans="1:14" hidden="1">
      <c r="A125" s="21" t="s">
        <v>108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</row>
    <row r="126" spans="1:14" hidden="1">
      <c r="A126" s="21" t="s">
        <v>109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4" s="319" customFormat="1" hidden="1">
      <c r="A127" s="317" t="s">
        <v>110</v>
      </c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</row>
    <row r="128" spans="1:14" s="319" customFormat="1" hidden="1">
      <c r="A128" s="320" t="s">
        <v>111</v>
      </c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</row>
    <row r="129" spans="1:22" hidden="1">
      <c r="A129" s="321" t="s">
        <v>112</v>
      </c>
      <c r="B129" s="100"/>
      <c r="C129" s="100"/>
      <c r="D129" s="100"/>
      <c r="E129" s="100"/>
      <c r="F129" s="100"/>
      <c r="G129" s="100"/>
      <c r="H129" s="100"/>
      <c r="I129" s="100"/>
      <c r="J129" s="100">
        <v>2500</v>
      </c>
      <c r="K129" s="100">
        <v>2500</v>
      </c>
      <c r="L129" s="100">
        <v>2500</v>
      </c>
      <c r="M129" s="100">
        <v>2500</v>
      </c>
      <c r="N129" s="100">
        <f>SUM(J129:M129)</f>
        <v>10000</v>
      </c>
    </row>
    <row r="130" spans="1:22" hidden="1">
      <c r="A130" s="321"/>
      <c r="B130" s="100"/>
      <c r="C130" s="100"/>
      <c r="D130" s="100"/>
      <c r="E130" s="100"/>
      <c r="F130" s="100"/>
      <c r="G130" s="100"/>
      <c r="H130" s="100"/>
      <c r="I130" s="100"/>
      <c r="J130" s="100">
        <f>'2021-JJ Class'!K132+'AfterSchool Class'!K132+'Summer Class'!K132+'BRANCHES class-With NSH exp'!K132+'Sch Part Class-WIth NSH expansi'!K132+'Fund. Class'!K132+'GO Class'!K132+'MAPLE Class'!K132</f>
        <v>0</v>
      </c>
      <c r="K130" s="100">
        <f>'2021-JJ Class'!L132+'AfterSchool Class'!L132+'Summer Class'!L132+'BRANCHES class-With NSH exp'!L132+'Sch Part Class-WIth NSH expansi'!L132+'Fund. Class'!L132+'GO Class'!L132+'MAPLE Class'!L132</f>
        <v>0</v>
      </c>
      <c r="L130" s="100">
        <f>'2021-JJ Class'!M132+'AfterSchool Class'!M132+'Summer Class'!M132+'BRANCHES class-With NSH exp'!M132+'Sch Part Class-WIth NSH expansi'!M132+'Fund. Class'!M132+'GO Class'!M132+'MAPLE Class'!M132</f>
        <v>0</v>
      </c>
      <c r="M130" s="100">
        <f>'2021-JJ Class'!N132+'AfterSchool Class'!N132+'Summer Class'!N132+'BRANCHES class-With NSH exp'!N132+'Sch Part Class-WIth NSH expansi'!N132+'Fund. Class'!N132+'GO Class'!N132+'MAPLE Class'!N132</f>
        <v>0</v>
      </c>
      <c r="N130" s="100">
        <f t="shared" ref="N130:N132" si="17">SUM(B130:M130)</f>
        <v>0</v>
      </c>
    </row>
    <row r="131" spans="1:22" hidden="1">
      <c r="A131" s="322" t="s">
        <v>113</v>
      </c>
      <c r="B131" s="100"/>
      <c r="C131" s="100"/>
      <c r="D131" s="100"/>
      <c r="E131" s="100"/>
      <c r="F131" s="100"/>
      <c r="G131" s="100"/>
      <c r="H131" s="100"/>
      <c r="I131" s="100"/>
      <c r="J131" s="100">
        <f>'2021-JJ Class'!K133+'AfterSchool Class'!K133+'Summer Class'!K133+'BRANCHES class-With NSH exp'!K133+'Sch Part Class-WIth NSH expansi'!K133+'Fund. Class'!K133+'GO Class'!K133</f>
        <v>2500</v>
      </c>
      <c r="K131" s="100">
        <f>'2021-JJ Class'!L133+'AfterSchool Class'!L133+'Summer Class'!L133+'BRANCHES class-With NSH exp'!L133+'Sch Part Class-WIth NSH expansi'!L133+'Fund. Class'!L133+'GO Class'!L133</f>
        <v>2500</v>
      </c>
      <c r="L131" s="100">
        <f>'2021-JJ Class'!M133+'AfterSchool Class'!M133+'Summer Class'!M133+'BRANCHES class-With NSH exp'!M133+'Sch Part Class-WIth NSH expansi'!M133+'Fund. Class'!M133+'GO Class'!M133</f>
        <v>2500</v>
      </c>
      <c r="M131" s="100">
        <f>'2021-JJ Class'!N133+'AfterSchool Class'!N133+'Summer Class'!N133+'BRANCHES class-With NSH exp'!N133+'Sch Part Class-WIth NSH expansi'!N133+'Fund. Class'!N133+'GO Class'!N133</f>
        <v>2500</v>
      </c>
      <c r="N131" s="100">
        <f t="shared" si="17"/>
        <v>10000</v>
      </c>
    </row>
    <row r="132" spans="1:22" hidden="1">
      <c r="A132" s="322" t="s">
        <v>114</v>
      </c>
      <c r="B132" s="100"/>
      <c r="C132" s="100"/>
      <c r="D132" s="100"/>
      <c r="E132" s="100"/>
      <c r="F132" s="100"/>
      <c r="G132" s="100"/>
      <c r="H132" s="100"/>
      <c r="I132" s="100"/>
      <c r="J132" s="100">
        <f>'2021-JJ Class'!K134+'AfterSchool Class'!K134+'Summer Class'!K134+'BRANCHES class-With NSH exp'!K134+'Sch Part Class-WIth NSH expansi'!K134+'Fund. Class'!K134+'GO Class'!K134</f>
        <v>2500</v>
      </c>
      <c r="K132" s="100">
        <f>'2021-JJ Class'!L134+'AfterSchool Class'!L134+'Summer Class'!L134+'BRANCHES class-With NSH exp'!L134+'Sch Part Class-WIth NSH expansi'!L134+'Fund. Class'!L134+'GO Class'!L134</f>
        <v>2500</v>
      </c>
      <c r="L132" s="100">
        <f>'2021-JJ Class'!M134+'AfterSchool Class'!M134+'Summer Class'!M134+'BRANCHES class-With NSH exp'!M134+'Sch Part Class-WIth NSH expansi'!M134+'Fund. Class'!M134+'GO Class'!M134</f>
        <v>2500</v>
      </c>
      <c r="M132" s="100">
        <f>'2021-JJ Class'!N134+'AfterSchool Class'!N134+'Summer Class'!N134+'BRANCHES class-With NSH exp'!N134+'Sch Part Class-WIth NSH expansi'!N134+'Fund. Class'!N134+'GO Class'!N134</f>
        <v>2500</v>
      </c>
      <c r="N132" s="100">
        <f t="shared" si="17"/>
        <v>10000</v>
      </c>
    </row>
    <row r="133" spans="1:22" hidden="1">
      <c r="A133" s="322" t="s">
        <v>115</v>
      </c>
      <c r="B133" s="100"/>
      <c r="C133" s="100"/>
      <c r="D133" s="100"/>
      <c r="E133" s="100"/>
      <c r="F133" s="100"/>
      <c r="G133" s="100"/>
      <c r="H133" s="100"/>
      <c r="I133" s="100"/>
      <c r="J133" s="100">
        <f>'AfterSchool Class'!K135+'CEDAR Class'!K135</f>
        <v>1275</v>
      </c>
      <c r="K133" s="100">
        <f>'AfterSchool Class'!L135+'CEDAR Class'!L135</f>
        <v>1275</v>
      </c>
      <c r="L133" s="100">
        <f>'AfterSchool Class'!M135+'CEDAR Class'!M135</f>
        <v>1275</v>
      </c>
      <c r="M133" s="100">
        <f>'AfterSchool Class'!N135+'CEDAR Class'!N135</f>
        <v>1275</v>
      </c>
      <c r="N133" s="100">
        <f>SUM(J133:M133)</f>
        <v>5100</v>
      </c>
    </row>
    <row r="134" spans="1:22" hidden="1">
      <c r="A134" s="322" t="s">
        <v>116</v>
      </c>
      <c r="B134" s="100"/>
      <c r="C134" s="100"/>
      <c r="D134" s="100"/>
      <c r="E134" s="100"/>
      <c r="F134" s="100"/>
      <c r="G134" s="100"/>
      <c r="H134" s="100"/>
      <c r="I134" s="100"/>
      <c r="J134" s="100">
        <f>'AfterSchool Class'!K136+'CEDAR Class'!K136</f>
        <v>1275</v>
      </c>
      <c r="K134" s="100">
        <f>'AfterSchool Class'!L136+'CEDAR Class'!L136</f>
        <v>1275</v>
      </c>
      <c r="L134" s="100">
        <f>'AfterSchool Class'!M136+'CEDAR Class'!M136</f>
        <v>1275</v>
      </c>
      <c r="M134" s="100">
        <f>'AfterSchool Class'!N136+'CEDAR Class'!N136</f>
        <v>1275</v>
      </c>
      <c r="N134" s="100">
        <f t="shared" ref="N134:N139" si="18">SUM(J134:M134)</f>
        <v>5100</v>
      </c>
    </row>
    <row r="135" spans="1:22" hidden="1">
      <c r="A135" s="322" t="s">
        <v>117</v>
      </c>
      <c r="B135" s="100"/>
      <c r="C135" s="100"/>
      <c r="D135" s="100"/>
      <c r="E135" s="100"/>
      <c r="F135" s="100"/>
      <c r="G135" s="100"/>
      <c r="H135" s="100"/>
      <c r="I135" s="100"/>
      <c r="J135" s="100">
        <f>'AfterSchool Class'!K137+'CEDAR Class'!K137</f>
        <v>1275</v>
      </c>
      <c r="K135" s="100">
        <f>'AfterSchool Class'!L137+'CEDAR Class'!L137</f>
        <v>1275</v>
      </c>
      <c r="L135" s="100">
        <f>'AfterSchool Class'!M137+'CEDAR Class'!M137</f>
        <v>1275</v>
      </c>
      <c r="M135" s="100">
        <f>'AfterSchool Class'!N137+'CEDAR Class'!N137</f>
        <v>1275</v>
      </c>
      <c r="N135" s="100">
        <f t="shared" si="18"/>
        <v>5100</v>
      </c>
    </row>
    <row r="136" spans="1:22" hidden="1">
      <c r="A136" s="322" t="s">
        <v>118</v>
      </c>
      <c r="B136" s="100"/>
      <c r="C136" s="100"/>
      <c r="D136" s="100"/>
      <c r="E136" s="100"/>
      <c r="F136" s="100"/>
      <c r="G136" s="100"/>
      <c r="H136" s="100"/>
      <c r="I136" s="100"/>
      <c r="J136" s="100">
        <f>'AfterSchool Class'!K138+'CEDAR Class'!K138</f>
        <v>1275</v>
      </c>
      <c r="K136" s="100">
        <f>'AfterSchool Class'!L138+'CEDAR Class'!L138</f>
        <v>1275</v>
      </c>
      <c r="L136" s="100">
        <f>'AfterSchool Class'!M138+'CEDAR Class'!M138</f>
        <v>1275</v>
      </c>
      <c r="M136" s="100">
        <f>'AfterSchool Class'!N138+'CEDAR Class'!N138</f>
        <v>1275</v>
      </c>
      <c r="N136" s="100">
        <f t="shared" si="18"/>
        <v>5100</v>
      </c>
    </row>
    <row r="137" spans="1:22" hidden="1">
      <c r="A137" s="324" t="s">
        <v>119</v>
      </c>
      <c r="B137" s="324"/>
      <c r="C137" s="325"/>
      <c r="D137" s="325"/>
      <c r="E137" s="325"/>
      <c r="F137" s="325"/>
      <c r="G137" s="325"/>
      <c r="H137" s="325">
        <v>0</v>
      </c>
      <c r="I137" s="325">
        <v>0</v>
      </c>
      <c r="J137" s="325">
        <v>2500</v>
      </c>
      <c r="K137" s="325">
        <v>2500</v>
      </c>
      <c r="L137" s="325">
        <v>2500</v>
      </c>
      <c r="M137" s="325">
        <v>2500</v>
      </c>
      <c r="N137" s="325">
        <f>SUM(J137:M137)</f>
        <v>10000</v>
      </c>
      <c r="O137" s="325">
        <f>SUM(K137:N137)</f>
        <v>17500</v>
      </c>
      <c r="P137" s="273"/>
      <c r="Q137" s="273"/>
      <c r="R137" s="273"/>
      <c r="S137" s="273"/>
      <c r="T137" s="273"/>
      <c r="U137" s="273"/>
      <c r="V137" s="273"/>
    </row>
    <row r="138" spans="1:22" hidden="1">
      <c r="A138" s="322"/>
      <c r="B138" s="100"/>
      <c r="C138" s="100"/>
      <c r="D138" s="100"/>
      <c r="E138" s="100"/>
      <c r="F138" s="100"/>
      <c r="G138" s="100"/>
      <c r="H138" s="100"/>
      <c r="I138" s="100"/>
      <c r="J138" s="100">
        <f>'AfterSchool Class'!K140+'CEDAR Class'!K140</f>
        <v>0</v>
      </c>
      <c r="K138" s="100">
        <f>'AfterSchool Class'!L140+'CEDAR Class'!L140</f>
        <v>0</v>
      </c>
      <c r="L138" s="100">
        <f>'AfterSchool Class'!M140+'CEDAR Class'!M140</f>
        <v>0</v>
      </c>
      <c r="M138" s="100">
        <f>'AfterSchool Class'!N140+'CEDAR Class'!N140</f>
        <v>0</v>
      </c>
      <c r="N138" s="100">
        <f t="shared" si="18"/>
        <v>0</v>
      </c>
    </row>
    <row r="139" spans="1:22" s="263" customFormat="1" hidden="1">
      <c r="A139" s="322" t="s">
        <v>120</v>
      </c>
      <c r="B139" s="323"/>
      <c r="C139" s="323"/>
      <c r="D139" s="323"/>
      <c r="E139" s="323"/>
      <c r="F139" s="323"/>
      <c r="G139" s="323"/>
      <c r="H139" s="323"/>
      <c r="I139" s="323"/>
      <c r="J139" s="323">
        <f>'AfterSchool Class'!K141+'CEDAR Class'!K141</f>
        <v>0</v>
      </c>
      <c r="K139" s="323">
        <f>'AfterSchool Class'!L141+'CEDAR Class'!L141</f>
        <v>0</v>
      </c>
      <c r="L139" s="323">
        <f>'AfterSchool Class'!M141+'CEDAR Class'!M141</f>
        <v>0</v>
      </c>
      <c r="M139" s="323">
        <f>'AfterSchool Class'!N141+'CEDAR Class'!N141</f>
        <v>0</v>
      </c>
      <c r="N139" s="323">
        <f t="shared" si="18"/>
        <v>0</v>
      </c>
    </row>
    <row r="140" spans="1:22" hidden="1">
      <c r="A140" s="309" t="s">
        <v>121</v>
      </c>
      <c r="B140" s="282"/>
      <c r="C140" s="325"/>
      <c r="D140" s="325"/>
      <c r="E140" s="325"/>
      <c r="F140" s="325"/>
      <c r="G140" s="325"/>
      <c r="H140" s="326"/>
      <c r="I140" s="327"/>
      <c r="J140" s="325">
        <v>1250</v>
      </c>
      <c r="K140" s="325">
        <v>1250</v>
      </c>
      <c r="L140" s="325">
        <v>1250</v>
      </c>
      <c r="M140" s="325">
        <v>1250</v>
      </c>
      <c r="N140" s="328">
        <f>SUM(J140:M140)</f>
        <v>5000</v>
      </c>
      <c r="O140" s="325">
        <f>SUM(C140:N140)</f>
        <v>10000</v>
      </c>
      <c r="P140" s="329"/>
      <c r="Q140" s="330"/>
      <c r="R140" s="331"/>
      <c r="S140" s="282"/>
      <c r="T140" s="282"/>
      <c r="U140" s="332"/>
      <c r="V140" s="282"/>
    </row>
    <row r="141" spans="1:22" hidden="1">
      <c r="A141" s="309" t="s">
        <v>243</v>
      </c>
      <c r="B141" s="282"/>
      <c r="C141" s="325"/>
      <c r="D141" s="325"/>
      <c r="E141" s="325"/>
      <c r="F141" s="325"/>
      <c r="G141" s="325"/>
      <c r="H141" s="326"/>
      <c r="I141" s="327"/>
      <c r="J141" s="325">
        <v>1250</v>
      </c>
      <c r="K141" s="325">
        <v>1250</v>
      </c>
      <c r="L141" s="325">
        <v>1250</v>
      </c>
      <c r="M141" s="325">
        <v>1250</v>
      </c>
      <c r="N141" s="328">
        <f>SUM(J141:M141)</f>
        <v>5000</v>
      </c>
      <c r="O141" s="325">
        <f>SUM(C141:N141)</f>
        <v>10000</v>
      </c>
      <c r="P141" s="329"/>
      <c r="Q141" s="330"/>
      <c r="R141" s="331"/>
      <c r="S141" s="282"/>
      <c r="T141" s="282"/>
      <c r="U141" s="332"/>
      <c r="V141" s="282"/>
    </row>
    <row r="142" spans="1:22" s="334" customFormat="1">
      <c r="A142" s="320" t="s">
        <v>244</v>
      </c>
      <c r="B142" s="333">
        <f t="shared" ref="B142:I142" si="19">SUM(B129:B132)</f>
        <v>0</v>
      </c>
      <c r="C142" s="333">
        <f t="shared" si="19"/>
        <v>0</v>
      </c>
      <c r="D142" s="333">
        <f t="shared" si="19"/>
        <v>0</v>
      </c>
      <c r="E142" s="333">
        <f t="shared" si="19"/>
        <v>0</v>
      </c>
      <c r="F142" s="333">
        <f t="shared" si="19"/>
        <v>0</v>
      </c>
      <c r="G142" s="333">
        <f t="shared" si="19"/>
        <v>0</v>
      </c>
      <c r="H142" s="333">
        <f t="shared" si="19"/>
        <v>0</v>
      </c>
      <c r="I142" s="333">
        <f t="shared" si="19"/>
        <v>0</v>
      </c>
      <c r="J142" s="333">
        <f>SUM(J129:J141)</f>
        <v>17600</v>
      </c>
      <c r="K142" s="333">
        <f>SUM(K129:K141)</f>
        <v>17600</v>
      </c>
      <c r="L142" s="333">
        <f>SUM(L129:L141)</f>
        <v>17600</v>
      </c>
      <c r="M142" s="333">
        <f>SUM(M129:M141)</f>
        <v>17600</v>
      </c>
      <c r="N142" s="333">
        <f>SUM(N129:N141)</f>
        <v>70400</v>
      </c>
    </row>
    <row r="143" spans="1:22" s="48" customFormat="1" hidden="1">
      <c r="A143" s="336" t="s">
        <v>122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1:22" hidden="1">
      <c r="A144" s="335" t="s">
        <v>124</v>
      </c>
      <c r="B144" s="100">
        <f>'2021-JJ Class'!C147+'AfterSchool Class'!C146+'Summer Class'!C146+'BRANCHES class-With NSH exp'!C146+'Sch Part Class-WIth NSH expansi'!C146+'Fund. Class'!C146+'GO Class'!C146</f>
        <v>0</v>
      </c>
      <c r="C144" s="100">
        <f>'2021-JJ Class'!D147+'AfterSchool Class'!D146+'Summer Class'!D146+'BRANCHES class-With NSH exp'!D146+'Sch Part Class-WIth NSH expansi'!D146+'Fund. Class'!D146+'GO Class'!D146</f>
        <v>0</v>
      </c>
      <c r="D144" s="100">
        <f>'2021-JJ Class'!E147+'AfterSchool Class'!E146+'Summer Class'!E146+'BRANCHES class-With NSH exp'!E146+'Sch Part Class-WIth NSH expansi'!E146+'Fund. Class'!E146+'GO Class'!E146</f>
        <v>0</v>
      </c>
      <c r="E144" s="100">
        <f>'2021-JJ Class'!F147+'AfterSchool Class'!F146+'Summer Class'!F146+'BRANCHES class-With NSH exp'!F146+'Sch Part Class-WIth NSH expansi'!F146+'Fund. Class'!F146+'GO Class'!F146</f>
        <v>0</v>
      </c>
      <c r="F144" s="100">
        <f>'2021-JJ Class'!G147+'AfterSchool Class'!G146+'Summer Class'!G146+'BRANCHES class-With NSH exp'!G146+'Sch Part Class-WIth NSH expansi'!G146+'Fund. Class'!G146+'GO Class'!G146</f>
        <v>0</v>
      </c>
      <c r="G144" s="100">
        <f>'2021-JJ Class'!H147+'AfterSchool Class'!H146+'Summer Class'!H146+'BRANCHES class-With NSH exp'!H146+'Sch Part Class-WIth NSH expansi'!H146+'Fund. Class'!H146+'GO Class'!H146</f>
        <v>0</v>
      </c>
      <c r="H144" s="100">
        <f>'2021-JJ Class'!I147+'AfterSchool Class'!I146+'Summer Class'!I146+'BRANCHES class-With NSH exp'!I146+'Sch Part Class-WIth NSH expansi'!I146+'Fund. Class'!I146+'GO Class'!I146</f>
        <v>0</v>
      </c>
      <c r="I144" s="100">
        <f>'2021-JJ Class'!J147+'AfterSchool Class'!J146+'Summer Class'!J146+'BRANCHES class-With NSH exp'!J146+'Sch Part Class-WIth NSH expansi'!J146+'Fund. Class'!J146+'GO Class'!J146</f>
        <v>0</v>
      </c>
      <c r="J144" s="100">
        <f>'2021-JJ Class'!K147+'AfterSchool Class'!K146+'Summer Class'!K146+'BRANCHES class-With NSH exp'!K146+'Sch Part Class-WIth NSH expansi'!K146+'Fund. Class'!K146+'GO Class'!K146</f>
        <v>0</v>
      </c>
      <c r="K144" s="100">
        <f>'2021-JJ Class'!L147+'AfterSchool Class'!L146+'Summer Class'!L146+'BRANCHES class-With NSH exp'!L146+'Sch Part Class-WIth NSH expansi'!L146+'Fund. Class'!L146+'GO Class'!L146</f>
        <v>0</v>
      </c>
      <c r="L144" s="100">
        <f>'2021-JJ Class'!M147+'AfterSchool Class'!M146+'Summer Class'!M146+'BRANCHES class-With NSH exp'!M146+'Sch Part Class-WIth NSH expansi'!M146+'Fund. Class'!M146+'GO Class'!M146</f>
        <v>0</v>
      </c>
      <c r="M144" s="100">
        <f>'2021-JJ Class'!N147+'AfterSchool Class'!N146+'Summer Class'!N146+'BRANCHES class-With NSH exp'!N146+'Sch Part Class-WIth NSH expansi'!N146+'Fund. Class'!N146+'GO Class'!N146</f>
        <v>0</v>
      </c>
      <c r="N144" s="100">
        <f>SUM(B144:M144)</f>
        <v>0</v>
      </c>
    </row>
    <row r="145" spans="1:14" s="48" customFormat="1" hidden="1">
      <c r="A145" s="339" t="s">
        <v>125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1:14" hidden="1">
      <c r="A146" s="337" t="s">
        <v>126</v>
      </c>
      <c r="B146" s="100"/>
      <c r="C146" s="100"/>
      <c r="D146" s="100"/>
      <c r="E146" s="100"/>
      <c r="F146" s="100"/>
      <c r="G146" s="325">
        <v>1300</v>
      </c>
      <c r="H146" s="325">
        <v>5200</v>
      </c>
      <c r="I146" s="325">
        <v>1300</v>
      </c>
      <c r="J146" s="100"/>
      <c r="K146" s="100"/>
      <c r="L146" s="100"/>
      <c r="M146" s="100"/>
      <c r="N146" s="100">
        <f>SUM(B146:M146)</f>
        <v>7800</v>
      </c>
    </row>
    <row r="147" spans="1:14" hidden="1">
      <c r="A147" s="337" t="s">
        <v>245</v>
      </c>
      <c r="B147" s="100">
        <f>'2021-JJ Class'!C150+'AfterSchool Class'!C149+'Summer Class'!C149+'BRANCHES class-With NSH exp'!C149+'Sch Part Class-WIth NSH expansi'!C149+'Fund. Class'!C149+'GO Class'!C149</f>
        <v>0</v>
      </c>
      <c r="C147" s="100">
        <f>'2021-JJ Class'!D150+'AfterSchool Class'!D149+'Summer Class'!D149+'BRANCHES class-With NSH exp'!D149+'Sch Part Class-WIth NSH expansi'!D149+'Fund. Class'!D149+'GO Class'!D149</f>
        <v>0</v>
      </c>
      <c r="D147" s="100">
        <f>'2021-JJ Class'!E150+'AfterSchool Class'!E149+'Summer Class'!E149+'BRANCHES class-With NSH exp'!E149+'Sch Part Class-WIth NSH expansi'!E149+'Fund. Class'!E149+'GO Class'!E149</f>
        <v>0</v>
      </c>
      <c r="E147" s="100">
        <f>'2021-JJ Class'!F150+'AfterSchool Class'!F149+'Summer Class'!F149+'BRANCHES class-With NSH exp'!F149+'Sch Part Class-WIth NSH expansi'!F149+'Fund. Class'!F149+'GO Class'!F149</f>
        <v>0</v>
      </c>
      <c r="F147" s="100">
        <f>'2021-JJ Class'!G150+'AfterSchool Class'!G149+'Summer Class'!G149+'BRANCHES class-With NSH exp'!G149+'Sch Part Class-WIth NSH expansi'!G149+'Fund. Class'!G149+'GO Class'!G149</f>
        <v>0</v>
      </c>
      <c r="G147" s="325">
        <v>667</v>
      </c>
      <c r="H147" s="325">
        <v>2666</v>
      </c>
      <c r="I147" s="325">
        <v>667</v>
      </c>
      <c r="J147" s="100">
        <f>'2021-JJ Class'!K150+'AfterSchool Class'!K149+'Summer Class'!K149+'BRANCHES class-With NSH exp'!K149+'Sch Part Class-WIth NSH expansi'!K149+'Fund. Class'!K149+'GO Class'!K149</f>
        <v>0</v>
      </c>
      <c r="K147" s="100">
        <f>'2021-JJ Class'!L150+'AfterSchool Class'!L149+'Summer Class'!L149+'BRANCHES class-With NSH exp'!L149+'Sch Part Class-WIth NSH expansi'!L149+'Fund. Class'!L149+'GO Class'!L149</f>
        <v>0</v>
      </c>
      <c r="L147" s="100">
        <f>'2021-JJ Class'!M150+'AfterSchool Class'!M149+'Summer Class'!M149+'BRANCHES class-With NSH exp'!M149+'Sch Part Class-WIth NSH expansi'!M149+'Fund. Class'!M149+'GO Class'!M149</f>
        <v>0</v>
      </c>
      <c r="M147" s="100">
        <f>'2021-JJ Class'!N150+'AfterSchool Class'!N149+'Summer Class'!N149+'BRANCHES class-With NSH exp'!N149+'Sch Part Class-WIth NSH expansi'!N149+'Fund. Class'!N149+'GO Class'!N149</f>
        <v>0</v>
      </c>
      <c r="N147" s="100">
        <f>SUM(B147:M147)</f>
        <v>4000</v>
      </c>
    </row>
    <row r="148" spans="1:14" hidden="1">
      <c r="A148" s="337" t="s">
        <v>127</v>
      </c>
      <c r="B148" s="100">
        <f>'2021-JJ Class'!C151+'AfterSchool Class'!C150+'Summer Class'!C150+'BRANCHES class-With NSH exp'!C150+'Sch Part Class-WIth NSH expansi'!C150+'Fund. Class'!C150+'GO Class'!C150</f>
        <v>0</v>
      </c>
      <c r="C148" s="100">
        <f>'2021-JJ Class'!D151+'AfterSchool Class'!D150+'Summer Class'!D150+'BRANCHES class-With NSH exp'!D150+'Sch Part Class-WIth NSH expansi'!D150+'Fund. Class'!D150+'GO Class'!D150</f>
        <v>0</v>
      </c>
      <c r="D148" s="100">
        <f>'2021-JJ Class'!E151+'AfterSchool Class'!E150+'Summer Class'!E150+'BRANCHES class-With NSH exp'!E150+'Sch Part Class-WIth NSH expansi'!E150+'Fund. Class'!E150+'GO Class'!E150</f>
        <v>0</v>
      </c>
      <c r="E148" s="100">
        <f>'2021-JJ Class'!F151+'AfterSchool Class'!F150+'Summer Class'!F150+'BRANCHES class-With NSH exp'!F150+'Sch Part Class-WIth NSH expansi'!F150+'Fund. Class'!F150+'GO Class'!F150</f>
        <v>0</v>
      </c>
      <c r="F148" s="100">
        <f>'2021-JJ Class'!G151+'AfterSchool Class'!G150+'Summer Class'!G150+'BRANCHES class-With NSH exp'!G150+'Sch Part Class-WIth NSH expansi'!G150+'Fund. Class'!G150+'GO Class'!G150</f>
        <v>0</v>
      </c>
      <c r="G148" s="100">
        <f>'2021-JJ Class'!H151+'AfterSchool Class'!H150+'Summer Class'!H150+'BRANCHES class-With NSH exp'!H150+'Sch Part Class-WIth NSH expansi'!H150+'Fund. Class'!H150+'GO Class'!H150</f>
        <v>0</v>
      </c>
      <c r="H148" s="100">
        <f>'2021-JJ Class'!I151+'AfterSchool Class'!I150+'Summer Class'!I150+'BRANCHES class-With NSH exp'!I150+'Sch Part Class-WIth NSH expansi'!I150+'Fund. Class'!I150+'GO Class'!I150</f>
        <v>0</v>
      </c>
      <c r="I148" s="100">
        <f>'2021-JJ Class'!J151+'AfterSchool Class'!J150+'Summer Class'!J150+'BRANCHES class-With NSH exp'!J150+'Sch Part Class-WIth NSH expansi'!J150+'Fund. Class'!J150+'GO Class'!J150</f>
        <v>0</v>
      </c>
      <c r="J148" s="100">
        <f>'2021-JJ Class'!K151+'AfterSchool Class'!K150+'Summer Class'!K150+'BRANCHES class-With NSH exp'!K150+'Sch Part Class-WIth NSH expansi'!K150+'Fund. Class'!K150+'GO Class'!K150</f>
        <v>0</v>
      </c>
      <c r="K148" s="100">
        <f>'2021-JJ Class'!L151+'AfterSchool Class'!L150+'Summer Class'!L150+'BRANCHES class-With NSH exp'!L150+'Sch Part Class-WIth NSH expansi'!L150+'Fund. Class'!L150+'GO Class'!L150</f>
        <v>0</v>
      </c>
      <c r="L148" s="100">
        <f>'2021-JJ Class'!M151+'AfterSchool Class'!M150+'Summer Class'!M150+'BRANCHES class-With NSH exp'!M150+'Sch Part Class-WIth NSH expansi'!M150+'Fund. Class'!M150+'GO Class'!M150</f>
        <v>0</v>
      </c>
      <c r="M148" s="100">
        <f>'2021-JJ Class'!N151+'AfterSchool Class'!N150+'Summer Class'!N150+'BRANCHES class-With NSH exp'!N150+'Sch Part Class-WIth NSH expansi'!N150+'Fund. Class'!N150+'GO Class'!N150</f>
        <v>0</v>
      </c>
      <c r="N148" s="100"/>
    </row>
    <row r="149" spans="1:14" hidden="1">
      <c r="A149" s="337" t="s">
        <v>128</v>
      </c>
      <c r="B149" s="325">
        <v>1200</v>
      </c>
      <c r="C149" s="325">
        <v>1200</v>
      </c>
      <c r="D149" s="325">
        <v>1200</v>
      </c>
      <c r="E149" s="325">
        <v>1200</v>
      </c>
      <c r="F149" s="325">
        <v>1200</v>
      </c>
      <c r="G149" s="325">
        <v>0</v>
      </c>
      <c r="H149" s="325">
        <v>0</v>
      </c>
      <c r="I149" s="325">
        <v>0</v>
      </c>
      <c r="J149" s="325">
        <v>1200</v>
      </c>
      <c r="K149" s="325">
        <v>1200</v>
      </c>
      <c r="L149" s="325">
        <v>1200</v>
      </c>
      <c r="M149" s="325">
        <v>1200</v>
      </c>
      <c r="N149" s="100">
        <f>SUM(B149:M149)</f>
        <v>10800</v>
      </c>
    </row>
    <row r="150" spans="1:14" s="51" customFormat="1" hidden="1">
      <c r="A150" s="339" t="s">
        <v>131</v>
      </c>
      <c r="B150" s="105">
        <f>SUM(B146:B149)</f>
        <v>1200</v>
      </c>
      <c r="C150" s="105">
        <f t="shared" ref="C150:N150" si="20">SUM(C146:C149)</f>
        <v>1200</v>
      </c>
      <c r="D150" s="105">
        <f t="shared" si="20"/>
        <v>1200</v>
      </c>
      <c r="E150" s="105">
        <f t="shared" si="20"/>
        <v>1200</v>
      </c>
      <c r="F150" s="105">
        <f t="shared" si="20"/>
        <v>1200</v>
      </c>
      <c r="G150" s="105">
        <f t="shared" si="20"/>
        <v>1967</v>
      </c>
      <c r="H150" s="105">
        <f t="shared" si="20"/>
        <v>7866</v>
      </c>
      <c r="I150" s="105">
        <f t="shared" si="20"/>
        <v>1967</v>
      </c>
      <c r="J150" s="105">
        <f t="shared" si="20"/>
        <v>1200</v>
      </c>
      <c r="K150" s="105">
        <f t="shared" si="20"/>
        <v>1200</v>
      </c>
      <c r="L150" s="105">
        <f t="shared" si="20"/>
        <v>1200</v>
      </c>
      <c r="M150" s="105">
        <f t="shared" si="20"/>
        <v>1200</v>
      </c>
      <c r="N150" s="105">
        <f t="shared" si="20"/>
        <v>22600</v>
      </c>
    </row>
    <row r="151" spans="1:14" hidden="1">
      <c r="A151" s="335" t="s">
        <v>246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</row>
    <row r="152" spans="1:14" s="51" customFormat="1">
      <c r="A152" s="338" t="s">
        <v>247</v>
      </c>
      <c r="B152" s="105">
        <f>SUM(B151,B150,B144)</f>
        <v>1200</v>
      </c>
      <c r="C152" s="105">
        <f t="shared" ref="C152:N152" si="21">SUM(C151,C150,C144)</f>
        <v>1200</v>
      </c>
      <c r="D152" s="105">
        <f t="shared" si="21"/>
        <v>1200</v>
      </c>
      <c r="E152" s="105">
        <f t="shared" si="21"/>
        <v>1200</v>
      </c>
      <c r="F152" s="105">
        <f t="shared" si="21"/>
        <v>1200</v>
      </c>
      <c r="G152" s="105">
        <f t="shared" si="21"/>
        <v>1967</v>
      </c>
      <c r="H152" s="105">
        <f t="shared" si="21"/>
        <v>7866</v>
      </c>
      <c r="I152" s="105">
        <f t="shared" si="21"/>
        <v>1967</v>
      </c>
      <c r="J152" s="105">
        <f t="shared" si="21"/>
        <v>1200</v>
      </c>
      <c r="K152" s="105">
        <f t="shared" si="21"/>
        <v>1200</v>
      </c>
      <c r="L152" s="105">
        <f t="shared" si="21"/>
        <v>1200</v>
      </c>
      <c r="M152" s="105">
        <f t="shared" si="21"/>
        <v>1200</v>
      </c>
      <c r="N152" s="105">
        <f t="shared" si="21"/>
        <v>22600</v>
      </c>
    </row>
    <row r="153" spans="1:14" hidden="1">
      <c r="A153" s="340" t="s">
        <v>132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</row>
    <row r="154" spans="1:14" hidden="1">
      <c r="A154" s="340" t="s">
        <v>133</v>
      </c>
      <c r="B154" s="100">
        <f>'2021-JJ Class'!C157+'AfterSchool Class'!C156+'Summer Class'!C156+'BRANCHES class-With NSH exp'!C156+'Sch Part Class-WIth NSH expansi'!C156+'Fund. Class'!C156+'GO Class'!C156</f>
        <v>0</v>
      </c>
      <c r="C154" s="100">
        <f>'2021-JJ Class'!D157+'AfterSchool Class'!D156+'Summer Class'!D156+'BRANCHES class-With NSH exp'!D156+'Sch Part Class-WIth NSH expansi'!D156+'Fund. Class'!D156+'GO Class'!D156</f>
        <v>0</v>
      </c>
      <c r="D154" s="100">
        <f>'2021-JJ Class'!E157+'AfterSchool Class'!E156+'Summer Class'!E156+'BRANCHES class-With NSH exp'!E156+'Sch Part Class-WIth NSH expansi'!E156+'Fund. Class'!E156+'GO Class'!E156</f>
        <v>0</v>
      </c>
      <c r="E154" s="100">
        <f>'2021-JJ Class'!F157+'AfterSchool Class'!F156+'Summer Class'!F156+'BRANCHES class-With NSH exp'!F156+'Sch Part Class-WIth NSH expansi'!F156+'Fund. Class'!F156+'GO Class'!F156</f>
        <v>0</v>
      </c>
      <c r="F154" s="100">
        <v>300</v>
      </c>
      <c r="G154" s="100">
        <f>'2021-JJ Class'!H157+'AfterSchool Class'!H156+'Summer Class'!H156+'BRANCHES class-With NSH exp'!H156+'Sch Part Class-WIth NSH expansi'!H156+'Fund. Class'!H156+'GO Class'!H156</f>
        <v>0</v>
      </c>
      <c r="H154" s="100">
        <f>'2021-JJ Class'!I157+'AfterSchool Class'!I156+'Summer Class'!I156+'BRANCHES class-With NSH exp'!I156+'Sch Part Class-WIth NSH expansi'!I156+'Fund. Class'!I156+'GO Class'!I156</f>
        <v>0</v>
      </c>
      <c r="I154" s="100">
        <f>'2021-JJ Class'!J157+'AfterSchool Class'!J156+'Summer Class'!J156+'BRANCHES class-With NSH exp'!J156+'Sch Part Class-WIth NSH expansi'!J156+'Fund. Class'!J156+'GO Class'!J156</f>
        <v>0</v>
      </c>
      <c r="J154" s="100">
        <f>'2021-JJ Class'!K157+'AfterSchool Class'!K156+'Summer Class'!K156+'BRANCHES class-With NSH exp'!K156+'Sch Part Class-WIth NSH expansi'!K156+'Fund. Class'!K156+'GO Class'!K156</f>
        <v>0</v>
      </c>
      <c r="K154" s="100">
        <f>'2021-JJ Class'!L157+'AfterSchool Class'!L156+'Summer Class'!L156+'BRANCHES class-With NSH exp'!L156+'Sch Part Class-WIth NSH expansi'!L156+'Fund. Class'!L156+'GO Class'!L156</f>
        <v>0</v>
      </c>
      <c r="L154" s="100">
        <f>'2021-JJ Class'!M157+'AfterSchool Class'!M156+'Summer Class'!M156+'BRANCHES class-With NSH exp'!M156+'Sch Part Class-WIth NSH expansi'!M156+'Fund. Class'!M156+'GO Class'!M156</f>
        <v>0</v>
      </c>
      <c r="M154" s="100">
        <v>300</v>
      </c>
      <c r="N154" s="100">
        <f>SUM(B154:M154)</f>
        <v>600</v>
      </c>
    </row>
    <row r="155" spans="1:14" hidden="1">
      <c r="A155" s="340" t="s">
        <v>134</v>
      </c>
      <c r="B155" s="100">
        <f>'2021-JJ Class'!C158+'AfterSchool Class'!C157+'Summer Class'!C157+'BRANCHES class-With NSH exp'!C157+'Sch Part Class-WIth NSH expansi'!C157+'Fund. Class'!C157+'GO Class'!C157</f>
        <v>0</v>
      </c>
      <c r="C155" s="100">
        <f>'2021-JJ Class'!D158+'AfterSchool Class'!D157+'Summer Class'!D157+'BRANCHES class-With NSH exp'!D157+'Sch Part Class-WIth NSH expansi'!D157+'Fund. Class'!D157+'GO Class'!D157</f>
        <v>0</v>
      </c>
      <c r="D155" s="100">
        <f>'2021-JJ Class'!E158+'AfterSchool Class'!E157+'Summer Class'!E157+'BRANCHES class-With NSH exp'!E157+'Sch Part Class-WIth NSH expansi'!E157+'Fund. Class'!E157+'GO Class'!E157</f>
        <v>0</v>
      </c>
      <c r="E155" s="100">
        <f>'2021-JJ Class'!F158+'AfterSchool Class'!F157+'Summer Class'!F157+'BRANCHES class-With NSH exp'!F157+'Sch Part Class-WIth NSH expansi'!F157+'Fund. Class'!F157+'GO Class'!F157</f>
        <v>0</v>
      </c>
      <c r="F155" s="100">
        <f>'2021-JJ Class'!G158+'AfterSchool Class'!G157+'Summer Class'!G157+'BRANCHES class-With NSH exp'!G157+'Sch Part Class-WIth NSH expansi'!G157+'Fund. Class'!G157+'GO Class'!G157</f>
        <v>0</v>
      </c>
      <c r="G155" s="100">
        <f>'2021-JJ Class'!H158+'AfterSchool Class'!H157+'Summer Class'!H157+'BRANCHES class-With NSH exp'!H157+'Sch Part Class-WIth NSH expansi'!H157+'Fund. Class'!H157+'GO Class'!H157</f>
        <v>0</v>
      </c>
      <c r="H155" s="100">
        <f>'2021-JJ Class'!I158+'AfterSchool Class'!I157+'Summer Class'!I157+'BRANCHES class-With NSH exp'!I157+'Sch Part Class-WIth NSH expansi'!I157+'Fund. Class'!I157+'GO Class'!I157</f>
        <v>0</v>
      </c>
      <c r="I155" s="100">
        <f>'2021-JJ Class'!J158+'AfterSchool Class'!J157+'Summer Class'!J157+'BRANCHES class-With NSH exp'!J157+'Sch Part Class-WIth NSH expansi'!J157+'Fund. Class'!J157+'GO Class'!J157</f>
        <v>0</v>
      </c>
      <c r="J155" s="100">
        <f>'2021-JJ Class'!K158+'AfterSchool Class'!K157+'Summer Class'!K157+'BRANCHES class-With NSH exp'!K157+'Sch Part Class-WIth NSH expansi'!K157+'Fund. Class'!K157+'GO Class'!K157</f>
        <v>0</v>
      </c>
      <c r="K155" s="100">
        <f>'2021-JJ Class'!L158+'AfterSchool Class'!L157+'Summer Class'!L157+'BRANCHES class-With NSH exp'!L157+'Sch Part Class-WIth NSH expansi'!L157+'Fund. Class'!L157+'GO Class'!L157</f>
        <v>0</v>
      </c>
      <c r="L155" s="100">
        <f>'2021-JJ Class'!M158+'AfterSchool Class'!M157+'Summer Class'!M157+'BRANCHES class-With NSH exp'!M157+'Sch Part Class-WIth NSH expansi'!M157+'Fund. Class'!M157+'GO Class'!M157</f>
        <v>0</v>
      </c>
      <c r="M155" s="100">
        <f>'2021-JJ Class'!N158+'AfterSchool Class'!N157+'Summer Class'!N157+'BRANCHES class-With NSH exp'!N157+'Sch Part Class-WIth NSH expansi'!N157+'Fund. Class'!N157+'GO Class'!N157</f>
        <v>0</v>
      </c>
      <c r="N155" s="100">
        <f>SUM(B155:M155)</f>
        <v>0</v>
      </c>
    </row>
    <row r="156" spans="1:14" s="51" customFormat="1">
      <c r="A156" s="341" t="s">
        <v>135</v>
      </c>
      <c r="B156" s="105">
        <f>SUM(B153:B155,B152,B142)</f>
        <v>1200</v>
      </c>
      <c r="C156" s="105">
        <f t="shared" ref="C156:M156" si="22">SUM(C153:C155,C152,C142)</f>
        <v>1200</v>
      </c>
      <c r="D156" s="105">
        <f t="shared" si="22"/>
        <v>1200</v>
      </c>
      <c r="E156" s="105">
        <f t="shared" si="22"/>
        <v>1200</v>
      </c>
      <c r="F156" s="105">
        <f t="shared" si="22"/>
        <v>1500</v>
      </c>
      <c r="G156" s="105">
        <f t="shared" si="22"/>
        <v>1967</v>
      </c>
      <c r="H156" s="105">
        <f t="shared" si="22"/>
        <v>7866</v>
      </c>
      <c r="I156" s="105">
        <f t="shared" si="22"/>
        <v>1967</v>
      </c>
      <c r="J156" s="105">
        <f t="shared" si="22"/>
        <v>18800</v>
      </c>
      <c r="K156" s="105">
        <f t="shared" si="22"/>
        <v>18800</v>
      </c>
      <c r="L156" s="105">
        <f t="shared" si="22"/>
        <v>18800</v>
      </c>
      <c r="M156" s="105">
        <f t="shared" si="22"/>
        <v>19100</v>
      </c>
      <c r="N156" s="105">
        <f>SUM(N142, N152, N153:N155)</f>
        <v>93600</v>
      </c>
    </row>
    <row r="157" spans="1:14" hidden="1">
      <c r="A157" s="268" t="s">
        <v>136</v>
      </c>
      <c r="B157" s="100">
        <f>'2021-JJ Class'!C160+'AfterSchool Class'!C159+'Summer Class'!C159+'BRANCHES class-With NSH exp'!C159+'Sch Part Class-WIth NSH expansi'!C159+'Fund. Class'!C159+'GO Class'!C159</f>
        <v>0</v>
      </c>
      <c r="C157" s="100">
        <f>'2021-JJ Class'!D160+'AfterSchool Class'!D159+'Summer Class'!D159+'BRANCHES class-With NSH exp'!D159+'Sch Part Class-WIth NSH expansi'!D159+'Fund. Class'!D159+'GO Class'!D159</f>
        <v>0</v>
      </c>
      <c r="D157" s="100">
        <f>'2021-JJ Class'!E160+'AfterSchool Class'!E159+'Summer Class'!E159+'BRANCHES class-With NSH exp'!E159+'Sch Part Class-WIth NSH expansi'!E159+'Fund. Class'!E159+'GO Class'!E159</f>
        <v>0</v>
      </c>
      <c r="E157" s="100">
        <f>'2021-JJ Class'!F160+'AfterSchool Class'!F159+'Summer Class'!F159+'BRANCHES class-With NSH exp'!F159+'Sch Part Class-WIth NSH expansi'!F159+'Fund. Class'!F159+'GO Class'!F159</f>
        <v>0</v>
      </c>
      <c r="F157" s="100">
        <f>'2021-JJ Class'!G160+'AfterSchool Class'!G159+'Summer Class'!G159+'BRANCHES class-With NSH exp'!G159+'Sch Part Class-WIth NSH expansi'!G159+'Fund. Class'!G159+'GO Class'!G159</f>
        <v>0</v>
      </c>
      <c r="G157" s="100">
        <f>'2021-JJ Class'!H160+'AfterSchool Class'!H159+'Summer Class'!H159+'BRANCHES class-With NSH exp'!H159+'Sch Part Class-WIth NSH expansi'!H159+'Fund. Class'!H159+'GO Class'!H159</f>
        <v>0</v>
      </c>
      <c r="H157" s="100">
        <f>'2021-JJ Class'!I160+'AfterSchool Class'!I159+'Summer Class'!I159+'BRANCHES class-With NSH exp'!I159+'Sch Part Class-WIth NSH expansi'!I159+'Fund. Class'!I159+'GO Class'!I159</f>
        <v>0</v>
      </c>
      <c r="I157" s="100">
        <f>'2021-JJ Class'!J160+'AfterSchool Class'!J159+'Summer Class'!J159+'BRANCHES class-With NSH exp'!J159+'Sch Part Class-WIth NSH expansi'!J159+'Fund. Class'!J159+'GO Class'!J159</f>
        <v>0</v>
      </c>
      <c r="J157" s="100">
        <f>'2021-JJ Class'!K160+'AfterSchool Class'!K159+'Summer Class'!K159+'BRANCHES class-With NSH exp'!K159+'Sch Part Class-WIth NSH expansi'!K159+'Fund. Class'!K159+'GO Class'!K159</f>
        <v>0</v>
      </c>
      <c r="K157" s="100">
        <f>'2021-JJ Class'!L160+'AfterSchool Class'!L159+'Summer Class'!L159+'BRANCHES class-With NSH exp'!L159+'Sch Part Class-WIth NSH expansi'!L159+'Fund. Class'!L159+'GO Class'!L159</f>
        <v>0</v>
      </c>
      <c r="L157" s="100">
        <f>'2021-JJ Class'!M160+'AfterSchool Class'!M159+'Summer Class'!M159+'BRANCHES class-With NSH exp'!M159+'Sch Part Class-WIth NSH expansi'!M159+'Fund. Class'!M159+'GO Class'!M159</f>
        <v>0</v>
      </c>
      <c r="M157" s="100">
        <f>'2021-JJ Class'!N160+'AfterSchool Class'!N159+'Summer Class'!N159+'BRANCHES class-With NSH exp'!N159+'Sch Part Class-WIth NSH expansi'!N159+'Fund. Class'!N159+'GO Class'!N159</f>
        <v>0</v>
      </c>
      <c r="N157" s="100">
        <f>SUM(B157:M157)</f>
        <v>0</v>
      </c>
    </row>
    <row r="158" spans="1:14" hidden="1">
      <c r="A158" s="32" t="s">
        <v>137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</row>
    <row r="159" spans="1:14" hidden="1">
      <c r="A159" s="32" t="s">
        <v>138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</row>
    <row r="160" spans="1:14" hidden="1">
      <c r="A160" s="32" t="s">
        <v>139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 hidden="1">
      <c r="A161" s="268" t="s">
        <v>140</v>
      </c>
      <c r="B161" s="100">
        <f>'2021-JJ Class'!C164+'AfterSchool Class'!C163+'Summer Class'!C163+'BRANCHES class-With NSH exp'!C163+'Sch Part Class-WIth NSH expansi'!C163+'Fund. Class'!C163+'GO Class'!C163</f>
        <v>79.166666666666671</v>
      </c>
      <c r="C161" s="100">
        <f>'2021-JJ Class'!D164+'AfterSchool Class'!D163+'Summer Class'!D163+'BRANCHES class-With NSH exp'!D163+'Sch Part Class-WIth NSH expansi'!D163+'Fund. Class'!D163+'GO Class'!D163</f>
        <v>79.17</v>
      </c>
      <c r="D161" s="100">
        <f>'2021-JJ Class'!E164+'AfterSchool Class'!E163+'Summer Class'!E163+'BRANCHES class-With NSH exp'!E163+'Sch Part Class-WIth NSH expansi'!E163+'Fund. Class'!E163+'GO Class'!E163</f>
        <v>79.17</v>
      </c>
      <c r="E161" s="100">
        <f>'2021-JJ Class'!F164+'AfterSchool Class'!F163+'Summer Class'!F163+'BRANCHES class-With NSH exp'!F163+'Sch Part Class-WIth NSH expansi'!F163+'Fund. Class'!F163+'GO Class'!F163</f>
        <v>79.17</v>
      </c>
      <c r="F161" s="100">
        <f>'2021-JJ Class'!G164+'AfterSchool Class'!G163+'Summer Class'!G163+'BRANCHES class-With NSH exp'!G163+'Sch Part Class-WIth NSH expansi'!G163+'Fund. Class'!G163+'GO Class'!G163</f>
        <v>79.17</v>
      </c>
      <c r="G161" s="100">
        <f>'2021-JJ Class'!H164+'AfterSchool Class'!H163+'Summer Class'!H163+'BRANCHES class-With NSH exp'!H163+'Sch Part Class-WIth NSH expansi'!H163+'Fund. Class'!H163+'GO Class'!H163</f>
        <v>79.17</v>
      </c>
      <c r="H161" s="100">
        <f>'2021-JJ Class'!I164+'AfterSchool Class'!I163+'Summer Class'!I163+'BRANCHES class-With NSH exp'!I163+'Sch Part Class-WIth NSH expansi'!I163+'Fund. Class'!I163+'GO Class'!I163</f>
        <v>79.17</v>
      </c>
      <c r="I161" s="100">
        <f>'2021-JJ Class'!J164+'AfterSchool Class'!J163+'Summer Class'!J163+'BRANCHES class-With NSH exp'!J163+'Sch Part Class-WIth NSH expansi'!J163+'Fund. Class'!J163+'GO Class'!J163</f>
        <v>79.17</v>
      </c>
      <c r="J161" s="100">
        <f>'2021-JJ Class'!K164+'AfterSchool Class'!K163+'Summer Class'!K163+'BRANCHES class-With NSH exp'!K163+'Sch Part Class-WIth NSH expansi'!K163+'Fund. Class'!K163+'GO Class'!K163</f>
        <v>79.17</v>
      </c>
      <c r="K161" s="100">
        <f>'2021-JJ Class'!L164+'AfterSchool Class'!L163+'Summer Class'!L163+'BRANCHES class-With NSH exp'!L163+'Sch Part Class-WIth NSH expansi'!L163+'Fund. Class'!L163+'GO Class'!L163</f>
        <v>79.17</v>
      </c>
      <c r="L161" s="100">
        <f>'2021-JJ Class'!M164+'AfterSchool Class'!M163+'Summer Class'!M163+'BRANCHES class-With NSH exp'!M163+'Sch Part Class-WIth NSH expansi'!M163+'Fund. Class'!M163+'GO Class'!M163</f>
        <v>79.17</v>
      </c>
      <c r="M161" s="100">
        <f>'2021-JJ Class'!N164+'AfterSchool Class'!N163+'Summer Class'!N163+'BRANCHES class-With NSH exp'!N163+'Sch Part Class-WIth NSH expansi'!N163+'Fund. Class'!N163+'GO Class'!N163</f>
        <v>79.17</v>
      </c>
      <c r="N161" s="100">
        <f>SUM(B161:M161)</f>
        <v>950.03666666666652</v>
      </c>
    </row>
    <row r="162" spans="1:14" hidden="1">
      <c r="A162" s="268" t="s">
        <v>141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</row>
    <row r="163" spans="1:14" hidden="1">
      <c r="A163" s="268" t="s">
        <v>311</v>
      </c>
      <c r="B163" s="100">
        <v>2083.33</v>
      </c>
      <c r="C163" s="100">
        <v>2083.33</v>
      </c>
      <c r="D163" s="100">
        <v>2083.33</v>
      </c>
      <c r="E163" s="100">
        <v>2083.33</v>
      </c>
      <c r="F163" s="100">
        <v>2083.33</v>
      </c>
      <c r="G163" s="100">
        <v>2083.33</v>
      </c>
      <c r="H163" s="100">
        <v>2083.33</v>
      </c>
      <c r="I163" s="100">
        <v>2083.33</v>
      </c>
      <c r="J163" s="100">
        <v>2083.33</v>
      </c>
      <c r="K163" s="100">
        <v>2083.33</v>
      </c>
      <c r="L163" s="100">
        <v>2083.33</v>
      </c>
      <c r="M163" s="100">
        <v>2083.33</v>
      </c>
      <c r="N163" s="100">
        <f>SUM(B163:M163)</f>
        <v>24999.960000000006</v>
      </c>
    </row>
    <row r="164" spans="1:14" hidden="1">
      <c r="A164" s="32" t="s">
        <v>143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  <row r="165" spans="1:14" s="350" customFormat="1">
      <c r="A165" s="342" t="s">
        <v>144</v>
      </c>
      <c r="B165" s="349">
        <f t="shared" ref="B165:N165" si="23">SUM(B120:B126,B156,B157:B164)</f>
        <v>5614.246666666666</v>
      </c>
      <c r="C165" s="349">
        <f t="shared" si="23"/>
        <v>5614.25</v>
      </c>
      <c r="D165" s="349">
        <f t="shared" si="23"/>
        <v>5614.25</v>
      </c>
      <c r="E165" s="349">
        <f t="shared" si="23"/>
        <v>5614.25</v>
      </c>
      <c r="F165" s="349">
        <f t="shared" si="23"/>
        <v>5914.25</v>
      </c>
      <c r="G165" s="349">
        <f t="shared" si="23"/>
        <v>6381.25</v>
      </c>
      <c r="H165" s="349">
        <f t="shared" si="23"/>
        <v>12280.25</v>
      </c>
      <c r="I165" s="349">
        <f t="shared" si="23"/>
        <v>6382.25</v>
      </c>
      <c r="J165" s="349">
        <f t="shared" si="23"/>
        <v>23216.25</v>
      </c>
      <c r="K165" s="349">
        <f t="shared" si="23"/>
        <v>23217.25</v>
      </c>
      <c r="L165" s="349">
        <f t="shared" si="23"/>
        <v>23218.25</v>
      </c>
      <c r="M165" s="349">
        <f t="shared" si="23"/>
        <v>23519.25</v>
      </c>
      <c r="N165" s="349">
        <f t="shared" si="23"/>
        <v>146570.99666666667</v>
      </c>
    </row>
    <row r="166" spans="1:14" s="39" customFormat="1" ht="6" customHeight="1">
      <c r="A166" s="343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1:14" s="348" customFormat="1" hidden="1">
      <c r="A167" s="342" t="s">
        <v>145</v>
      </c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</row>
    <row r="168" spans="1:14" hidden="1">
      <c r="A168" s="32" t="s">
        <v>146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</row>
    <row r="169" spans="1:14" hidden="1">
      <c r="A169" s="32" t="s">
        <v>147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hidden="1">
      <c r="A170" s="32" t="s">
        <v>148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1:14" hidden="1">
      <c r="A171" s="268" t="s">
        <v>249</v>
      </c>
      <c r="B171" s="116">
        <f>N171/12</f>
        <v>755</v>
      </c>
      <c r="C171" s="116">
        <v>755</v>
      </c>
      <c r="D171" s="116">
        <v>755</v>
      </c>
      <c r="E171" s="116">
        <v>755</v>
      </c>
      <c r="F171" s="116">
        <v>755</v>
      </c>
      <c r="G171" s="116">
        <v>755</v>
      </c>
      <c r="H171" s="116">
        <v>755</v>
      </c>
      <c r="I171" s="116">
        <v>755</v>
      </c>
      <c r="J171" s="116">
        <v>755</v>
      </c>
      <c r="K171" s="116">
        <v>755</v>
      </c>
      <c r="L171" s="116">
        <v>755</v>
      </c>
      <c r="M171" s="116">
        <v>755</v>
      </c>
      <c r="N171" s="116">
        <v>9060</v>
      </c>
    </row>
    <row r="172" spans="1:14" hidden="1">
      <c r="A172" s="268" t="s">
        <v>250</v>
      </c>
      <c r="B172" s="116">
        <f>1000/12</f>
        <v>83.333333333333329</v>
      </c>
      <c r="C172" s="116">
        <f t="shared" ref="C172:M172" si="24">1000/12</f>
        <v>83.333333333333329</v>
      </c>
      <c r="D172" s="116">
        <f t="shared" si="24"/>
        <v>83.333333333333329</v>
      </c>
      <c r="E172" s="116">
        <f t="shared" si="24"/>
        <v>83.333333333333329</v>
      </c>
      <c r="F172" s="116">
        <f t="shared" si="24"/>
        <v>83.333333333333329</v>
      </c>
      <c r="G172" s="116">
        <f t="shared" si="24"/>
        <v>83.333333333333329</v>
      </c>
      <c r="H172" s="116">
        <f t="shared" si="24"/>
        <v>83.333333333333329</v>
      </c>
      <c r="I172" s="116">
        <f t="shared" si="24"/>
        <v>83.333333333333329</v>
      </c>
      <c r="J172" s="116">
        <f t="shared" si="24"/>
        <v>83.333333333333329</v>
      </c>
      <c r="K172" s="116">
        <f t="shared" si="24"/>
        <v>83.333333333333329</v>
      </c>
      <c r="L172" s="116">
        <f t="shared" si="24"/>
        <v>83.333333333333329</v>
      </c>
      <c r="M172" s="116">
        <f t="shared" si="24"/>
        <v>83.333333333333329</v>
      </c>
      <c r="N172" s="116">
        <f>SUM(B172:M172)</f>
        <v>1000.0000000000001</v>
      </c>
    </row>
    <row r="173" spans="1:14" hidden="1">
      <c r="A173" s="268" t="s">
        <v>151</v>
      </c>
      <c r="B173" s="116">
        <f>11100/12</f>
        <v>925</v>
      </c>
      <c r="C173" s="116">
        <f t="shared" ref="C173:M173" si="25">11100/12</f>
        <v>925</v>
      </c>
      <c r="D173" s="116">
        <f t="shared" si="25"/>
        <v>925</v>
      </c>
      <c r="E173" s="116">
        <f t="shared" si="25"/>
        <v>925</v>
      </c>
      <c r="F173" s="116">
        <f t="shared" si="25"/>
        <v>925</v>
      </c>
      <c r="G173" s="116">
        <f t="shared" si="25"/>
        <v>925</v>
      </c>
      <c r="H173" s="116">
        <f t="shared" si="25"/>
        <v>925</v>
      </c>
      <c r="I173" s="116">
        <f t="shared" si="25"/>
        <v>925</v>
      </c>
      <c r="J173" s="116">
        <f t="shared" si="25"/>
        <v>925</v>
      </c>
      <c r="K173" s="116">
        <f t="shared" si="25"/>
        <v>925</v>
      </c>
      <c r="L173" s="116">
        <f t="shared" si="25"/>
        <v>925</v>
      </c>
      <c r="M173" s="116">
        <f t="shared" si="25"/>
        <v>925</v>
      </c>
      <c r="N173" s="116">
        <f>SUM(B173:M173)</f>
        <v>11100</v>
      </c>
    </row>
    <row r="174" spans="1:14" hidden="1">
      <c r="A174" s="268" t="s">
        <v>251</v>
      </c>
      <c r="B174" s="116">
        <f>18125/12</f>
        <v>1510.4166666666667</v>
      </c>
      <c r="C174" s="116">
        <f t="shared" ref="C174:M174" si="26">18125/12</f>
        <v>1510.4166666666667</v>
      </c>
      <c r="D174" s="116">
        <f t="shared" si="26"/>
        <v>1510.4166666666667</v>
      </c>
      <c r="E174" s="116">
        <f t="shared" si="26"/>
        <v>1510.4166666666667</v>
      </c>
      <c r="F174" s="116">
        <f t="shared" si="26"/>
        <v>1510.4166666666667</v>
      </c>
      <c r="G174" s="116">
        <f t="shared" si="26"/>
        <v>1510.4166666666667</v>
      </c>
      <c r="H174" s="116">
        <f t="shared" si="26"/>
        <v>1510.4166666666667</v>
      </c>
      <c r="I174" s="116">
        <f t="shared" si="26"/>
        <v>1510.4166666666667</v>
      </c>
      <c r="J174" s="116">
        <f t="shared" si="26"/>
        <v>1510.4166666666667</v>
      </c>
      <c r="K174" s="116">
        <f t="shared" si="26"/>
        <v>1510.4166666666667</v>
      </c>
      <c r="L174" s="116">
        <f t="shared" si="26"/>
        <v>1510.4166666666667</v>
      </c>
      <c r="M174" s="116">
        <f t="shared" si="26"/>
        <v>1510.4166666666667</v>
      </c>
      <c r="N174" s="116">
        <f>SUM(B174:M174)</f>
        <v>18125</v>
      </c>
    </row>
    <row r="175" spans="1:14" hidden="1">
      <c r="A175" s="32" t="s">
        <v>152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</row>
    <row r="176" spans="1:14" s="48" customFormat="1" hidden="1">
      <c r="A176" s="344" t="s">
        <v>153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idden="1">
      <c r="A177" s="272" t="s">
        <v>154</v>
      </c>
      <c r="B177" s="116">
        <v>700</v>
      </c>
      <c r="C177" s="116">
        <v>700</v>
      </c>
      <c r="D177" s="116">
        <v>700</v>
      </c>
      <c r="E177" s="116">
        <v>700</v>
      </c>
      <c r="F177" s="116">
        <v>700</v>
      </c>
      <c r="G177" s="116">
        <v>700</v>
      </c>
      <c r="H177" s="116">
        <v>700</v>
      </c>
      <c r="I177" s="116">
        <v>700</v>
      </c>
      <c r="J177" s="116">
        <v>700</v>
      </c>
      <c r="K177" s="116">
        <v>700</v>
      </c>
      <c r="L177" s="116">
        <v>700</v>
      </c>
      <c r="M177" s="116">
        <v>700</v>
      </c>
      <c r="N177" s="116">
        <f>SUM(B177:M177)</f>
        <v>8400</v>
      </c>
    </row>
    <row r="178" spans="1:14" hidden="1">
      <c r="A178" s="272" t="s">
        <v>155</v>
      </c>
      <c r="B178" s="116">
        <v>1166.67</v>
      </c>
      <c r="C178" s="116">
        <f>14000/12</f>
        <v>1166.6666666666667</v>
      </c>
      <c r="D178" s="116">
        <f t="shared" ref="D178:M178" si="27">14000/12</f>
        <v>1166.6666666666667</v>
      </c>
      <c r="E178" s="116">
        <f t="shared" si="27"/>
        <v>1166.6666666666667</v>
      </c>
      <c r="F178" s="116">
        <f t="shared" si="27"/>
        <v>1166.6666666666667</v>
      </c>
      <c r="G178" s="116">
        <f t="shared" si="27"/>
        <v>1166.6666666666667</v>
      </c>
      <c r="H178" s="116">
        <f t="shared" si="27"/>
        <v>1166.6666666666667</v>
      </c>
      <c r="I178" s="116">
        <f t="shared" si="27"/>
        <v>1166.6666666666667</v>
      </c>
      <c r="J178" s="116">
        <f t="shared" si="27"/>
        <v>1166.6666666666667</v>
      </c>
      <c r="K178" s="116">
        <f t="shared" si="27"/>
        <v>1166.6666666666667</v>
      </c>
      <c r="L178" s="116">
        <f t="shared" si="27"/>
        <v>1166.6666666666667</v>
      </c>
      <c r="M178" s="116">
        <f t="shared" si="27"/>
        <v>1166.6666666666667</v>
      </c>
      <c r="N178" s="116">
        <f>SUM(B178:M178)</f>
        <v>14000.003333333332</v>
      </c>
    </row>
    <row r="179" spans="1:14" hidden="1">
      <c r="A179" s="272" t="s">
        <v>156</v>
      </c>
      <c r="B179" s="116">
        <v>300</v>
      </c>
      <c r="C179" s="116">
        <v>300</v>
      </c>
      <c r="D179" s="116">
        <v>300</v>
      </c>
      <c r="E179" s="116">
        <v>300</v>
      </c>
      <c r="F179" s="116">
        <v>300</v>
      </c>
      <c r="G179" s="116">
        <v>300</v>
      </c>
      <c r="H179" s="116">
        <v>300</v>
      </c>
      <c r="I179" s="116">
        <v>300</v>
      </c>
      <c r="J179" s="116">
        <v>300</v>
      </c>
      <c r="K179" s="116">
        <v>300</v>
      </c>
      <c r="L179" s="116">
        <v>300</v>
      </c>
      <c r="M179" s="116">
        <v>300</v>
      </c>
      <c r="N179" s="116">
        <f>SUM(B179:M179)</f>
        <v>3600</v>
      </c>
    </row>
    <row r="180" spans="1:14" hidden="1">
      <c r="A180" s="272" t="s">
        <v>157</v>
      </c>
      <c r="B180" s="116">
        <f>1700/12</f>
        <v>141.66666666666666</v>
      </c>
      <c r="C180" s="116">
        <f t="shared" ref="C180:M180" si="28">1700/12</f>
        <v>141.66666666666666</v>
      </c>
      <c r="D180" s="116">
        <f t="shared" si="28"/>
        <v>141.66666666666666</v>
      </c>
      <c r="E180" s="116">
        <f t="shared" si="28"/>
        <v>141.66666666666666</v>
      </c>
      <c r="F180" s="116">
        <f t="shared" si="28"/>
        <v>141.66666666666666</v>
      </c>
      <c r="G180" s="116">
        <f t="shared" si="28"/>
        <v>141.66666666666666</v>
      </c>
      <c r="H180" s="116">
        <f t="shared" si="28"/>
        <v>141.66666666666666</v>
      </c>
      <c r="I180" s="116">
        <f t="shared" si="28"/>
        <v>141.66666666666666</v>
      </c>
      <c r="J180" s="116">
        <f t="shared" si="28"/>
        <v>141.66666666666666</v>
      </c>
      <c r="K180" s="116">
        <f t="shared" si="28"/>
        <v>141.66666666666666</v>
      </c>
      <c r="L180" s="116">
        <f t="shared" si="28"/>
        <v>141.66666666666666</v>
      </c>
      <c r="M180" s="116">
        <f t="shared" si="28"/>
        <v>141.66666666666666</v>
      </c>
      <c r="N180" s="116">
        <f>SUM(B180:M180)</f>
        <v>1700.0000000000002</v>
      </c>
    </row>
    <row r="181" spans="1:14" hidden="1">
      <c r="A181" s="272" t="s">
        <v>158</v>
      </c>
      <c r="B181" s="116"/>
      <c r="C181" s="116"/>
      <c r="D181" s="116"/>
      <c r="E181" s="116"/>
      <c r="F181" s="116"/>
      <c r="G181" s="116">
        <f>2700/3</f>
        <v>900</v>
      </c>
      <c r="H181" s="116">
        <f t="shared" ref="H181:I181" si="29">2700/3</f>
        <v>900</v>
      </c>
      <c r="I181" s="116">
        <f t="shared" si="29"/>
        <v>900</v>
      </c>
      <c r="J181" s="116"/>
      <c r="K181" s="116"/>
      <c r="L181" s="116"/>
      <c r="M181" s="116"/>
      <c r="N181" s="116">
        <f>SUM(G181:I181)</f>
        <v>2700</v>
      </c>
    </row>
    <row r="182" spans="1:14" hidden="1">
      <c r="A182" s="272" t="s">
        <v>159</v>
      </c>
      <c r="B182" s="116">
        <f>4800/12</f>
        <v>400</v>
      </c>
      <c r="C182" s="116">
        <f t="shared" ref="C182:M182" si="30">4800/12</f>
        <v>400</v>
      </c>
      <c r="D182" s="116">
        <f t="shared" si="30"/>
        <v>400</v>
      </c>
      <c r="E182" s="116">
        <f t="shared" si="30"/>
        <v>400</v>
      </c>
      <c r="F182" s="116">
        <f t="shared" si="30"/>
        <v>400</v>
      </c>
      <c r="G182" s="116">
        <f t="shared" si="30"/>
        <v>400</v>
      </c>
      <c r="H182" s="116">
        <f t="shared" si="30"/>
        <v>400</v>
      </c>
      <c r="I182" s="116">
        <f t="shared" si="30"/>
        <v>400</v>
      </c>
      <c r="J182" s="116">
        <f t="shared" si="30"/>
        <v>400</v>
      </c>
      <c r="K182" s="116">
        <f t="shared" si="30"/>
        <v>400</v>
      </c>
      <c r="L182" s="116">
        <f t="shared" si="30"/>
        <v>400</v>
      </c>
      <c r="M182" s="116">
        <f t="shared" si="30"/>
        <v>400</v>
      </c>
      <c r="N182" s="116">
        <f>SUM(B182:M182)</f>
        <v>4800</v>
      </c>
    </row>
    <row r="183" spans="1:14" s="51" customFormat="1" hidden="1">
      <c r="A183" s="344" t="s">
        <v>160</v>
      </c>
      <c r="B183" s="105">
        <f>SUM(B177:B182)</f>
        <v>2708.3366666666666</v>
      </c>
      <c r="C183" s="105">
        <f t="shared" ref="C183:N183" si="31">SUM(C177:C182)</f>
        <v>2708.3333333333335</v>
      </c>
      <c r="D183" s="105">
        <f t="shared" si="31"/>
        <v>2708.3333333333335</v>
      </c>
      <c r="E183" s="105">
        <f t="shared" si="31"/>
        <v>2708.3333333333335</v>
      </c>
      <c r="F183" s="105">
        <f t="shared" si="31"/>
        <v>2708.3333333333335</v>
      </c>
      <c r="G183" s="105">
        <f t="shared" si="31"/>
        <v>3608.3333333333335</v>
      </c>
      <c r="H183" s="105">
        <f t="shared" si="31"/>
        <v>3608.3333333333335</v>
      </c>
      <c r="I183" s="105">
        <f t="shared" si="31"/>
        <v>3608.3333333333335</v>
      </c>
      <c r="J183" s="105">
        <f t="shared" si="31"/>
        <v>2708.3333333333335</v>
      </c>
      <c r="K183" s="105">
        <f t="shared" si="31"/>
        <v>2708.3333333333335</v>
      </c>
      <c r="L183" s="105">
        <f t="shared" si="31"/>
        <v>2708.3333333333335</v>
      </c>
      <c r="M183" s="105">
        <f t="shared" si="31"/>
        <v>2708.3333333333335</v>
      </c>
      <c r="N183" s="105">
        <f t="shared" si="31"/>
        <v>35200.003333333334</v>
      </c>
    </row>
    <row r="184" spans="1:14" hidden="1">
      <c r="A184" s="32" t="s">
        <v>161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</row>
    <row r="185" spans="1:14" hidden="1">
      <c r="A185" s="268" t="s">
        <v>162</v>
      </c>
      <c r="B185" s="100">
        <f>'2021-JJ Class'!C188+'AfterSchool Class'!C187+'Summer Class'!C187+'BRANCHES class-With NSH exp'!C187+'Sch Part Class-WIth NSH expansi'!C187+'Fund. Class'!C187+'GO Class'!C187</f>
        <v>100</v>
      </c>
      <c r="C185" s="100">
        <f>'2021-JJ Class'!D188+'AfterSchool Class'!D187+'Summer Class'!D187+'BRANCHES class-With NSH exp'!D187+'Sch Part Class-WIth NSH expansi'!D187+'Fund. Class'!D187+'GO Class'!D187</f>
        <v>100</v>
      </c>
      <c r="D185" s="100">
        <f>'2021-JJ Class'!E188+'AfterSchool Class'!E187+'Summer Class'!E187+'BRANCHES class-With NSH exp'!E187+'Sch Part Class-WIth NSH expansi'!E187+'Fund. Class'!E187+'GO Class'!E187</f>
        <v>100</v>
      </c>
      <c r="E185" s="100">
        <f>'2021-JJ Class'!F188+'AfterSchool Class'!F187+'Summer Class'!F187+'BRANCHES class-With NSH exp'!F187+'Sch Part Class-WIth NSH expansi'!F187+'Fund. Class'!F187+'GO Class'!F187</f>
        <v>100</v>
      </c>
      <c r="F185" s="100">
        <f>'2021-JJ Class'!G188+'AfterSchool Class'!G187+'Summer Class'!G187+'BRANCHES class-With NSH exp'!G187+'Sch Part Class-WIth NSH expansi'!G187+'Fund. Class'!G187+'GO Class'!G187</f>
        <v>100</v>
      </c>
      <c r="G185" s="100">
        <f>'2021-JJ Class'!H188+'AfterSchool Class'!H187+'Summer Class'!H187+'BRANCHES class-With NSH exp'!H187+'Sch Part Class-WIth NSH expansi'!H187+'Fund. Class'!H187+'GO Class'!H187</f>
        <v>100</v>
      </c>
      <c r="H185" s="100">
        <f>'2021-JJ Class'!I188+'AfterSchool Class'!I187+'Summer Class'!I187+'BRANCHES class-With NSH exp'!I187+'Sch Part Class-WIth NSH expansi'!I187+'Fund. Class'!I187+'GO Class'!I187</f>
        <v>100</v>
      </c>
      <c r="I185" s="100">
        <f>'2021-JJ Class'!J188+'AfterSchool Class'!J187+'Summer Class'!J187+'BRANCHES class-With NSH exp'!J187+'Sch Part Class-WIth NSH expansi'!J187+'Fund. Class'!J187+'GO Class'!J187</f>
        <v>100</v>
      </c>
      <c r="J185" s="100">
        <f>'2021-JJ Class'!K188+'AfterSchool Class'!K187+'Summer Class'!K187+'BRANCHES class-With NSH exp'!K187+'Sch Part Class-WIth NSH expansi'!K187+'Fund. Class'!K187+'GO Class'!K187</f>
        <v>100</v>
      </c>
      <c r="K185" s="100">
        <f>'2021-JJ Class'!L188+'AfterSchool Class'!L187+'Summer Class'!L187+'BRANCHES class-With NSH exp'!L187+'Sch Part Class-WIth NSH expansi'!L187+'Fund. Class'!L187+'GO Class'!L187</f>
        <v>100</v>
      </c>
      <c r="L185" s="100">
        <f>'2021-JJ Class'!M188+'AfterSchool Class'!M187+'Summer Class'!M187+'BRANCHES class-With NSH exp'!M187+'Sch Part Class-WIth NSH expansi'!M187+'Fund. Class'!M187+'GO Class'!M187</f>
        <v>100</v>
      </c>
      <c r="M185" s="100">
        <f>'2021-JJ Class'!N188+'AfterSchool Class'!N187+'Summer Class'!N187+'BRANCHES class-With NSH exp'!N187+'Sch Part Class-WIth NSH expansi'!N187+'Fund. Class'!N187+'GO Class'!N187</f>
        <v>100</v>
      </c>
      <c r="N185" s="100">
        <f>SUM(B185:M185)</f>
        <v>1200</v>
      </c>
    </row>
    <row r="186" spans="1:14" ht="15" hidden="1" customHeight="1">
      <c r="A186" s="268" t="s">
        <v>163</v>
      </c>
      <c r="B186" s="400">
        <f>'2021-JJ Class'!C189+'AfterSchool Class'!C188+'Summer Class'!C188+'BRANCHES class-With NSH exp'!C188+'Sch Part Class-WIth NSH expansi'!C188+'Fund. Class'!C188+'GO Class'!C188</f>
        <v>566.5</v>
      </c>
      <c r="C186" s="400">
        <f>'2021-JJ Class'!D189+'AfterSchool Class'!D188+'Summer Class'!D188+'BRANCHES class-With NSH exp'!D188+'Sch Part Class-WIth NSH expansi'!D188+'Fund. Class'!D188+'GO Class'!D188</f>
        <v>566.5</v>
      </c>
      <c r="D186" s="400">
        <f>'2021-JJ Class'!E189+'AfterSchool Class'!E188+'Summer Class'!E188+'BRANCHES class-With NSH exp'!E188+'Sch Part Class-WIth NSH expansi'!E188+'Fund. Class'!E188+'GO Class'!E188</f>
        <v>566.5</v>
      </c>
      <c r="E186" s="400">
        <f>'2021-JJ Class'!F189+'AfterSchool Class'!F188+'Summer Class'!F188+'BRANCHES class-With NSH exp'!F188+'Sch Part Class-WIth NSH expansi'!F188+'Fund. Class'!F188+'GO Class'!F188</f>
        <v>566.5</v>
      </c>
      <c r="F186" s="400">
        <f>'2021-JJ Class'!G189+'AfterSchool Class'!G188+'Summer Class'!G188+'BRANCHES class-With NSH exp'!G188+'Sch Part Class-WIth NSH expansi'!G188+'Fund. Class'!G188+'GO Class'!G188</f>
        <v>566.5</v>
      </c>
      <c r="G186" s="400">
        <f>'2021-JJ Class'!H189+'AfterSchool Class'!H188+'Summer Class'!H188+'BRANCHES class-With NSH exp'!H188+'Sch Part Class-WIth NSH expansi'!H188+'Fund. Class'!H188+'GO Class'!H188</f>
        <v>566.5</v>
      </c>
      <c r="H186" s="400">
        <f>'2021-JJ Class'!I189+'AfterSchool Class'!I188+'Summer Class'!I188+'BRANCHES class-With NSH exp'!I188+'Sch Part Class-WIth NSH expansi'!I188+'Fund. Class'!I188+'GO Class'!I188</f>
        <v>566.5</v>
      </c>
      <c r="I186" s="400">
        <f>'2021-JJ Class'!J189+'AfterSchool Class'!J188+'Summer Class'!J188+'BRANCHES class-With NSH exp'!J188+'Sch Part Class-WIth NSH expansi'!J188+'Fund. Class'!J188+'GO Class'!J188</f>
        <v>566.5</v>
      </c>
      <c r="J186" s="400">
        <f>'2021-JJ Class'!K189+'AfterSchool Class'!K188+'Summer Class'!K188+'BRANCHES class-With NSH exp'!K188+'Sch Part Class-WIth NSH expansi'!K188+'Fund. Class'!K188+'GO Class'!K188</f>
        <v>566.5</v>
      </c>
      <c r="K186" s="400">
        <f>'2021-JJ Class'!L189+'AfterSchool Class'!L188+'Summer Class'!L188+'BRANCHES class-With NSH exp'!L188+'Sch Part Class-WIth NSH expansi'!L188+'Fund. Class'!L188+'GO Class'!L188</f>
        <v>566.5</v>
      </c>
      <c r="L186" s="400">
        <f>'2021-JJ Class'!M189+'AfterSchool Class'!M188+'Summer Class'!M188+'BRANCHES class-With NSH exp'!M188+'Sch Part Class-WIth NSH expansi'!M188+'Fund. Class'!M188+'GO Class'!M188</f>
        <v>566.5</v>
      </c>
      <c r="M186" s="400">
        <f>'2021-JJ Class'!N189+'AfterSchool Class'!N188+'Summer Class'!N188+'BRANCHES class-With NSH exp'!N188+'Sch Part Class-WIth NSH expansi'!N188+'Fund. Class'!N188+'GO Class'!N188</f>
        <v>566.5</v>
      </c>
      <c r="N186" s="398">
        <f>SUM(B186:M187)</f>
        <v>6798</v>
      </c>
    </row>
    <row r="187" spans="1:14" ht="16.899999999999999" hidden="1" customHeight="1">
      <c r="A187" s="268" t="s">
        <v>164</v>
      </c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  <c r="L187" s="401"/>
      <c r="M187" s="401"/>
      <c r="N187" s="399"/>
    </row>
    <row r="188" spans="1:14" s="350" customFormat="1">
      <c r="A188" s="342" t="s">
        <v>165</v>
      </c>
      <c r="B188" s="349">
        <f>SUM(B168:B175,B183,B184:B186)</f>
        <v>6648.5866666666661</v>
      </c>
      <c r="C188" s="349">
        <f t="shared" ref="C188:L188" si="32">SUM(C168:C175,C183,C184:C187)</f>
        <v>6648.5833333333339</v>
      </c>
      <c r="D188" s="349">
        <f t="shared" si="32"/>
        <v>6648.5833333333339</v>
      </c>
      <c r="E188" s="349">
        <f t="shared" si="32"/>
        <v>6648.5833333333339</v>
      </c>
      <c r="F188" s="349">
        <f t="shared" si="32"/>
        <v>6648.5833333333339</v>
      </c>
      <c r="G188" s="349">
        <f t="shared" si="32"/>
        <v>7548.5833333333339</v>
      </c>
      <c r="H188" s="349">
        <f t="shared" si="32"/>
        <v>7548.5833333333339</v>
      </c>
      <c r="I188" s="349">
        <f t="shared" si="32"/>
        <v>7548.5833333333339</v>
      </c>
      <c r="J188" s="349">
        <f t="shared" si="32"/>
        <v>6648.5833333333339</v>
      </c>
      <c r="K188" s="349">
        <f t="shared" si="32"/>
        <v>6648.5833333333339</v>
      </c>
      <c r="L188" s="349">
        <f t="shared" si="32"/>
        <v>6648.5833333333339</v>
      </c>
      <c r="M188" s="349">
        <f>SUM(M168:M175,M183,M184:M187)</f>
        <v>6648.5833333333339</v>
      </c>
      <c r="N188" s="349">
        <f>SUM(N168:N175,N183,N184:N186)</f>
        <v>82483.003333333327</v>
      </c>
    </row>
    <row r="189" spans="1:14" s="39" customFormat="1" ht="6" customHeight="1">
      <c r="A189" s="343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1:14" s="348" customFormat="1" hidden="1">
      <c r="A190" s="342" t="s">
        <v>166</v>
      </c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</row>
    <row r="191" spans="1:14" hidden="1">
      <c r="A191" s="268" t="s">
        <v>167</v>
      </c>
      <c r="B191" s="100">
        <f>'2021-JJ Class'!C194+'AfterSchool Class'!C193+'Summer Class'!C193+'BRANCHES class-With NSH exp'!C193+'Sch Part Class-WIth NSH expansi'!C193+'Fund. Class'!C193+'GO Class'!C193</f>
        <v>0</v>
      </c>
      <c r="C191" s="100">
        <f>'2021-JJ Class'!D194+'AfterSchool Class'!D193+'Summer Class'!D193+'BRANCHES class-With NSH exp'!D193+'Sch Part Class-WIth NSH expansi'!D193+'Fund. Class'!D193+'GO Class'!D193</f>
        <v>0</v>
      </c>
      <c r="D191" s="100">
        <f>'2021-JJ Class'!E194+'AfterSchool Class'!E193+'Summer Class'!E193+'BRANCHES class-With NSH exp'!E193+'Sch Part Class-WIth NSH expansi'!E193+'Fund. Class'!E193+'GO Class'!E193</f>
        <v>0</v>
      </c>
      <c r="E191" s="100">
        <f>'2021-JJ Class'!F194+'AfterSchool Class'!F193+'Summer Class'!F193+'BRANCHES class-With NSH exp'!F193+'Sch Part Class-WIth NSH expansi'!F193+'Fund. Class'!F193+'GO Class'!F193</f>
        <v>0</v>
      </c>
      <c r="F191" s="100">
        <f>'2021-JJ Class'!G194+'AfterSchool Class'!G193+'Summer Class'!G193+'BRANCHES class-With NSH exp'!G193+'Sch Part Class-WIth NSH expansi'!G193+'Fund. Class'!G193+'GO Class'!G193</f>
        <v>0</v>
      </c>
      <c r="G191" s="100">
        <f>'2021-JJ Class'!H194+'AfterSchool Class'!H193+'Summer Class'!H193+'BRANCHES class-With NSH exp'!H193+'Sch Part Class-WIth NSH expansi'!H193+'Fund. Class'!H193+'GO Class'!H193</f>
        <v>0</v>
      </c>
      <c r="H191" s="100">
        <f>'2021-JJ Class'!I194+'AfterSchool Class'!I193+'Summer Class'!I193+'BRANCHES class-With NSH exp'!I193+'Sch Part Class-WIth NSH expansi'!I193+'Fund. Class'!I193+'GO Class'!I193</f>
        <v>0</v>
      </c>
      <c r="I191" s="100">
        <f>'2021-JJ Class'!J194+'AfterSchool Class'!J193+'Summer Class'!J193+'BRANCHES class-With NSH exp'!J193+'Sch Part Class-WIth NSH expansi'!J193+'Fund. Class'!J193+'GO Class'!J193</f>
        <v>0</v>
      </c>
      <c r="J191" s="100">
        <f>'2021-JJ Class'!K194+'AfterSchool Class'!K193+'Summer Class'!K193+'BRANCHES class-With NSH exp'!K193+'Sch Part Class-WIth NSH expansi'!K193+'Fund. Class'!K193+'GO Class'!K193</f>
        <v>0</v>
      </c>
      <c r="K191" s="100">
        <f>'2021-JJ Class'!L194+'AfterSchool Class'!L193+'Summer Class'!L193+'BRANCHES class-With NSH exp'!L193+'Sch Part Class-WIth NSH expansi'!L193+'Fund. Class'!L193+'GO Class'!L193</f>
        <v>0</v>
      </c>
      <c r="L191" s="100">
        <f>'2021-JJ Class'!M194+'AfterSchool Class'!M193+'Summer Class'!M193+'BRANCHES class-With NSH exp'!M193+'Sch Part Class-WIth NSH expansi'!M193+'Fund. Class'!M193+'GO Class'!M193</f>
        <v>0</v>
      </c>
      <c r="M191" s="100">
        <f>'2021-JJ Class'!N194+'AfterSchool Class'!N193+'Summer Class'!N193+'BRANCHES class-With NSH exp'!N193+'Sch Part Class-WIth NSH expansi'!N193+'Fund. Class'!N193+'GO Class'!N193</f>
        <v>0</v>
      </c>
      <c r="N191" s="100">
        <f>SUM(B191:M191)</f>
        <v>0</v>
      </c>
    </row>
    <row r="192" spans="1:14" hidden="1">
      <c r="A192" s="268" t="s">
        <v>168</v>
      </c>
      <c r="B192" s="116">
        <v>75</v>
      </c>
      <c r="C192" s="116">
        <v>75</v>
      </c>
      <c r="D192" s="116">
        <v>75</v>
      </c>
      <c r="E192" s="116">
        <v>75</v>
      </c>
      <c r="F192" s="116">
        <v>75</v>
      </c>
      <c r="G192" s="116">
        <v>75</v>
      </c>
      <c r="H192" s="116">
        <v>75</v>
      </c>
      <c r="I192" s="116">
        <v>75</v>
      </c>
      <c r="J192" s="116">
        <v>75</v>
      </c>
      <c r="K192" s="116">
        <v>75</v>
      </c>
      <c r="L192" s="116">
        <v>575</v>
      </c>
      <c r="M192" s="116">
        <v>75</v>
      </c>
      <c r="N192" s="116">
        <f t="shared" ref="N192:N195" si="33">SUM(B192:M192)</f>
        <v>1400</v>
      </c>
    </row>
    <row r="193" spans="1:14" hidden="1">
      <c r="A193" s="268" t="s">
        <v>169</v>
      </c>
      <c r="B193" s="116">
        <v>450</v>
      </c>
      <c r="C193" s="116">
        <v>450</v>
      </c>
      <c r="D193" s="116">
        <v>450</v>
      </c>
      <c r="E193" s="116">
        <v>450</v>
      </c>
      <c r="F193" s="116">
        <v>450</v>
      </c>
      <c r="G193" s="116">
        <v>450</v>
      </c>
      <c r="H193" s="116">
        <v>450</v>
      </c>
      <c r="I193" s="116">
        <v>450</v>
      </c>
      <c r="J193" s="116">
        <v>450</v>
      </c>
      <c r="K193" s="116">
        <v>450</v>
      </c>
      <c r="L193" s="116">
        <v>450</v>
      </c>
      <c r="M193" s="116">
        <v>450</v>
      </c>
      <c r="N193" s="116">
        <f t="shared" si="33"/>
        <v>5400</v>
      </c>
    </row>
    <row r="194" spans="1:14" hidden="1">
      <c r="A194" s="268" t="s">
        <v>170</v>
      </c>
      <c r="B194" s="116">
        <v>350</v>
      </c>
      <c r="C194" s="116">
        <v>350</v>
      </c>
      <c r="D194" s="116">
        <v>350</v>
      </c>
      <c r="E194" s="116">
        <v>350</v>
      </c>
      <c r="F194" s="116">
        <v>350</v>
      </c>
      <c r="G194" s="116">
        <v>350</v>
      </c>
      <c r="H194" s="116">
        <v>350</v>
      </c>
      <c r="I194" s="116">
        <v>350</v>
      </c>
      <c r="J194" s="116">
        <v>350</v>
      </c>
      <c r="K194" s="116">
        <v>350</v>
      </c>
      <c r="L194" s="116">
        <v>350</v>
      </c>
      <c r="M194" s="116">
        <v>350</v>
      </c>
      <c r="N194" s="116">
        <f t="shared" si="33"/>
        <v>4200</v>
      </c>
    </row>
    <row r="195" spans="1:14" hidden="1">
      <c r="A195" s="268" t="s">
        <v>171</v>
      </c>
      <c r="B195" s="116">
        <v>100</v>
      </c>
      <c r="C195" s="116">
        <v>100</v>
      </c>
      <c r="D195" s="116">
        <v>100</v>
      </c>
      <c r="E195" s="116">
        <v>100</v>
      </c>
      <c r="F195" s="116">
        <v>100</v>
      </c>
      <c r="G195" s="116">
        <v>100</v>
      </c>
      <c r="H195" s="116">
        <v>100</v>
      </c>
      <c r="I195" s="116">
        <v>100</v>
      </c>
      <c r="J195" s="116">
        <v>100</v>
      </c>
      <c r="K195" s="116">
        <v>100</v>
      </c>
      <c r="L195" s="116">
        <v>100</v>
      </c>
      <c r="M195" s="116">
        <v>100</v>
      </c>
      <c r="N195" s="116">
        <f t="shared" si="33"/>
        <v>1200</v>
      </c>
    </row>
    <row r="196" spans="1:14" s="350" customFormat="1">
      <c r="A196" s="342" t="s">
        <v>172</v>
      </c>
      <c r="B196" s="349">
        <f>SUM(B191:B195)</f>
        <v>975</v>
      </c>
      <c r="C196" s="349">
        <f t="shared" ref="C196:M196" si="34">SUM(C191:C195)</f>
        <v>975</v>
      </c>
      <c r="D196" s="349">
        <f t="shared" si="34"/>
        <v>975</v>
      </c>
      <c r="E196" s="349">
        <f t="shared" si="34"/>
        <v>975</v>
      </c>
      <c r="F196" s="349">
        <f t="shared" si="34"/>
        <v>975</v>
      </c>
      <c r="G196" s="349">
        <f t="shared" si="34"/>
        <v>975</v>
      </c>
      <c r="H196" s="349">
        <f t="shared" si="34"/>
        <v>975</v>
      </c>
      <c r="I196" s="349">
        <f t="shared" si="34"/>
        <v>975</v>
      </c>
      <c r="J196" s="349">
        <f t="shared" si="34"/>
        <v>975</v>
      </c>
      <c r="K196" s="349">
        <f t="shared" si="34"/>
        <v>975</v>
      </c>
      <c r="L196" s="349">
        <f t="shared" si="34"/>
        <v>1475</v>
      </c>
      <c r="M196" s="349">
        <f t="shared" si="34"/>
        <v>975</v>
      </c>
      <c r="N196" s="349">
        <f>SUM(N191:N195)</f>
        <v>12200</v>
      </c>
    </row>
    <row r="197" spans="1:14" s="39" customFormat="1" ht="6" customHeight="1">
      <c r="A197" s="343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1:14" s="348" customFormat="1">
      <c r="A198" s="342" t="s">
        <v>173</v>
      </c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</row>
    <row r="199" spans="1:14" s="48" customFormat="1" hidden="1">
      <c r="A199" s="344" t="s">
        <v>174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1:14" hidden="1">
      <c r="A200" s="272" t="s">
        <v>175</v>
      </c>
      <c r="B200" s="100">
        <v>967.83</v>
      </c>
      <c r="C200" s="100">
        <v>967.83</v>
      </c>
      <c r="D200" s="100">
        <v>967.83</v>
      </c>
      <c r="E200" s="100">
        <v>967.83</v>
      </c>
      <c r="F200" s="100">
        <v>967.83</v>
      </c>
      <c r="G200" s="100">
        <v>967.83</v>
      </c>
      <c r="H200" s="100">
        <v>967.83</v>
      </c>
      <c r="I200" s="100">
        <v>967.83</v>
      </c>
      <c r="J200" s="100">
        <v>967.83</v>
      </c>
      <c r="K200" s="100">
        <v>967.83</v>
      </c>
      <c r="L200" s="100">
        <v>967.83</v>
      </c>
      <c r="M200" s="100">
        <v>967.83</v>
      </c>
      <c r="N200" s="100">
        <f>SUM(B200:M200)</f>
        <v>11613.960000000001</v>
      </c>
    </row>
    <row r="201" spans="1:14" hidden="1">
      <c r="A201" s="272" t="s">
        <v>176</v>
      </c>
      <c r="B201" s="100">
        <v>153.41999999999999</v>
      </c>
      <c r="C201" s="100">
        <v>153.41999999999999</v>
      </c>
      <c r="D201" s="100">
        <v>153.41999999999999</v>
      </c>
      <c r="E201" s="100">
        <v>153.41999999999999</v>
      </c>
      <c r="F201" s="100">
        <v>153.41999999999999</v>
      </c>
      <c r="G201" s="100">
        <v>153.41999999999999</v>
      </c>
      <c r="H201" s="100">
        <v>153.41999999999999</v>
      </c>
      <c r="I201" s="100">
        <v>153.41999999999999</v>
      </c>
      <c r="J201" s="100">
        <v>153.41999999999999</v>
      </c>
      <c r="K201" s="100">
        <v>153.41999999999999</v>
      </c>
      <c r="L201" s="100">
        <v>153.41999999999999</v>
      </c>
      <c r="M201" s="100">
        <v>153.41999999999999</v>
      </c>
      <c r="N201" s="100">
        <f>SUM(B201:M201)</f>
        <v>1841.0400000000002</v>
      </c>
    </row>
    <row r="202" spans="1:14" hidden="1">
      <c r="A202" s="272" t="s">
        <v>177</v>
      </c>
      <c r="B202" s="100">
        <f>'2021-JJ Class'!C205+'AfterSchool Class'!C204+'Summer Class'!C204+'BRANCHES class-With NSH exp'!C204+'Sch Part Class-WIth NSH expansi'!C204+'Fund. Class'!C204+'GO Class'!C204</f>
        <v>535.75</v>
      </c>
      <c r="C202" s="100">
        <f>'2021-JJ Class'!D205+'AfterSchool Class'!D204+'Summer Class'!D204+'BRANCHES class-With NSH exp'!D204+'Sch Part Class-WIth NSH expansi'!D204+'Fund. Class'!D204+'GO Class'!D204</f>
        <v>535.75</v>
      </c>
      <c r="D202" s="100">
        <f>'2021-JJ Class'!E205+'AfterSchool Class'!E204+'Summer Class'!E204+'BRANCHES class-With NSH exp'!E204+'Sch Part Class-WIth NSH expansi'!E204+'Fund. Class'!E204+'GO Class'!E204</f>
        <v>535.75</v>
      </c>
      <c r="E202" s="100">
        <f>'2021-JJ Class'!F205+'AfterSchool Class'!F204+'Summer Class'!F204+'BRANCHES class-With NSH exp'!F204+'Sch Part Class-WIth NSH expansi'!F204+'Fund. Class'!F204+'GO Class'!F204</f>
        <v>535.75</v>
      </c>
      <c r="F202" s="100">
        <f>'2021-JJ Class'!G205+'AfterSchool Class'!G204+'Summer Class'!G204+'BRANCHES class-With NSH exp'!G204+'Sch Part Class-WIth NSH expansi'!G204+'Fund. Class'!G204+'GO Class'!G204</f>
        <v>535.75</v>
      </c>
      <c r="G202" s="100">
        <f>'2021-JJ Class'!H205+'AfterSchool Class'!H204+'Summer Class'!H204+'BRANCHES class-With NSH exp'!H204+'Sch Part Class-WIth NSH expansi'!H204+'Fund. Class'!H204+'GO Class'!H204</f>
        <v>535.75</v>
      </c>
      <c r="H202" s="100">
        <f>'2021-JJ Class'!I205+'AfterSchool Class'!I204+'Summer Class'!I204+'BRANCHES class-With NSH exp'!I204+'Sch Part Class-WIth NSH expansi'!I204+'Fund. Class'!I204+'GO Class'!I204</f>
        <v>535.75</v>
      </c>
      <c r="I202" s="100">
        <f>'2021-JJ Class'!J205+'AfterSchool Class'!J204+'Summer Class'!J204+'BRANCHES class-With NSH exp'!J204+'Sch Part Class-WIth NSH expansi'!J204+'Fund. Class'!J204+'GO Class'!J204</f>
        <v>535.75</v>
      </c>
      <c r="J202" s="100">
        <f>'2021-JJ Class'!K205+'AfterSchool Class'!K204+'Summer Class'!K204+'BRANCHES class-With NSH exp'!K204+'Sch Part Class-WIth NSH expansi'!K204+'Fund. Class'!K204+'GO Class'!K204</f>
        <v>535.75</v>
      </c>
      <c r="K202" s="100">
        <f>'2021-JJ Class'!L205+'AfterSchool Class'!L204+'Summer Class'!L204+'BRANCHES class-With NSH exp'!L204+'Sch Part Class-WIth NSH expansi'!L204+'Fund. Class'!L204+'GO Class'!L204</f>
        <v>535.75</v>
      </c>
      <c r="L202" s="100">
        <f>'2021-JJ Class'!M205+'AfterSchool Class'!M204+'Summer Class'!M204+'BRANCHES class-With NSH exp'!M204+'Sch Part Class-WIth NSH expansi'!M204+'Fund. Class'!M204+'GO Class'!M204</f>
        <v>535.75</v>
      </c>
      <c r="M202" s="100">
        <f>'2021-JJ Class'!N205+'AfterSchool Class'!N204+'Summer Class'!N204+'BRANCHES class-With NSH exp'!N204+'Sch Part Class-WIth NSH expansi'!N204+'Fund. Class'!N204+'GO Class'!N204</f>
        <v>535.75</v>
      </c>
      <c r="N202" s="100">
        <f>SUM(B202:M202)</f>
        <v>6429</v>
      </c>
    </row>
    <row r="203" spans="1:14" hidden="1">
      <c r="A203" s="271" t="s">
        <v>178</v>
      </c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>
        <f>SUM(B203:M203)</f>
        <v>0</v>
      </c>
    </row>
    <row r="204" spans="1:14" hidden="1">
      <c r="A204" s="271" t="s">
        <v>179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>
        <f>SUM(B204:M204)</f>
        <v>0</v>
      </c>
    </row>
    <row r="205" spans="1:14" s="51" customFormat="1">
      <c r="A205" s="344" t="s">
        <v>180</v>
      </c>
      <c r="B205" s="105">
        <f>SUM(B200:B204)</f>
        <v>1657</v>
      </c>
      <c r="C205" s="105">
        <f t="shared" ref="C205:N205" si="35">SUM(C200:C204)</f>
        <v>1657</v>
      </c>
      <c r="D205" s="105">
        <f t="shared" si="35"/>
        <v>1657</v>
      </c>
      <c r="E205" s="105">
        <f t="shared" si="35"/>
        <v>1657</v>
      </c>
      <c r="F205" s="105">
        <f t="shared" si="35"/>
        <v>1657</v>
      </c>
      <c r="G205" s="105">
        <f t="shared" si="35"/>
        <v>1657</v>
      </c>
      <c r="H205" s="105">
        <f t="shared" si="35"/>
        <v>1657</v>
      </c>
      <c r="I205" s="105">
        <f t="shared" si="35"/>
        <v>1657</v>
      </c>
      <c r="J205" s="105">
        <f t="shared" si="35"/>
        <v>1657</v>
      </c>
      <c r="K205" s="105">
        <f t="shared" si="35"/>
        <v>1657</v>
      </c>
      <c r="L205" s="105">
        <f t="shared" si="35"/>
        <v>1657</v>
      </c>
      <c r="M205" s="105">
        <f t="shared" si="35"/>
        <v>1657</v>
      </c>
      <c r="N205" s="105">
        <f t="shared" si="35"/>
        <v>19884</v>
      </c>
    </row>
    <row r="206" spans="1:14" hidden="1">
      <c r="A206" s="268" t="s">
        <v>181</v>
      </c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</row>
    <row r="207" spans="1:14" hidden="1">
      <c r="A207" s="268" t="s">
        <v>182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</row>
    <row r="208" spans="1:14" hidden="1">
      <c r="A208" s="268" t="s">
        <v>183</v>
      </c>
      <c r="B208" s="100">
        <f>'2021-JJ Class'!C211+'AfterSchool Class'!C210+'Summer Class'!C210+'BRANCHES class-With NSH exp'!C210+'Sch Part Class-WIth NSH expansi'!C210+'Fund. Class'!C210+'GO Class'!C210</f>
        <v>0</v>
      </c>
      <c r="C208" s="100">
        <f>'2021-JJ Class'!D211+'AfterSchool Class'!D210+'Summer Class'!D210+'BRANCHES class-With NSH exp'!D210+'Sch Part Class-WIth NSH expansi'!D210+'Fund. Class'!D210+'GO Class'!D210</f>
        <v>0</v>
      </c>
      <c r="D208" s="100">
        <f>'2021-JJ Class'!E211+'AfterSchool Class'!E210+'Summer Class'!E210+'BRANCHES class-With NSH exp'!E210+'Sch Part Class-WIth NSH expansi'!E210+'Fund. Class'!E210+'GO Class'!E210</f>
        <v>0</v>
      </c>
      <c r="E208" s="100">
        <f>'2021-JJ Class'!F211+'AfterSchool Class'!F210+'Summer Class'!F210+'BRANCHES class-With NSH exp'!F210+'Sch Part Class-WIth NSH expansi'!F210+'Fund. Class'!F210+'GO Class'!F210</f>
        <v>0</v>
      </c>
      <c r="F208" s="100">
        <f>'2021-JJ Class'!G211+'AfterSchool Class'!G210+'Summer Class'!G210+'BRANCHES class-With NSH exp'!G210+'Sch Part Class-WIth NSH expansi'!G210+'Fund. Class'!G210+'GO Class'!G210</f>
        <v>0</v>
      </c>
      <c r="G208" s="100">
        <f>'2021-JJ Class'!H211+'AfterSchool Class'!H210+'Summer Class'!H210+'BRANCHES class-With NSH exp'!H210+'Sch Part Class-WIth NSH expansi'!H210+'Fund. Class'!H210+'GO Class'!H210</f>
        <v>0</v>
      </c>
      <c r="H208" s="100">
        <f>'2021-JJ Class'!I211+'AfterSchool Class'!I210+'Summer Class'!I210+'BRANCHES class-With NSH exp'!I210+'Sch Part Class-WIth NSH expansi'!I210+'Fund. Class'!I210+'GO Class'!I210</f>
        <v>0</v>
      </c>
      <c r="I208" s="100">
        <f>'2021-JJ Class'!J211+'AfterSchool Class'!J210+'Summer Class'!J210+'BRANCHES class-With NSH exp'!J210+'Sch Part Class-WIth NSH expansi'!J210+'Fund. Class'!J210+'GO Class'!J210</f>
        <v>0</v>
      </c>
      <c r="J208" s="100">
        <f>'2021-JJ Class'!K211+'AfterSchool Class'!K210+'Summer Class'!K210+'BRANCHES class-With NSH exp'!K210+'Sch Part Class-WIth NSH expansi'!K210+'Fund. Class'!K210+'GO Class'!K210</f>
        <v>0</v>
      </c>
      <c r="K208" s="100">
        <f>'2021-JJ Class'!L211+'AfterSchool Class'!L210+'Summer Class'!L210+'BRANCHES class-With NSH exp'!L210+'Sch Part Class-WIth NSH expansi'!L210+'Fund. Class'!L210+'GO Class'!L210</f>
        <v>0</v>
      </c>
      <c r="L208" s="100">
        <f>'2021-JJ Class'!M211+'AfterSchool Class'!M210+'Summer Class'!M210+'BRANCHES class-With NSH exp'!M210+'Sch Part Class-WIth NSH expansi'!M210+'Fund. Class'!M210+'GO Class'!M210</f>
        <v>0</v>
      </c>
      <c r="M208" s="100">
        <f>'2021-JJ Class'!N211+'AfterSchool Class'!N210+'Summer Class'!N210+'BRANCHES class-With NSH exp'!N210+'Sch Part Class-WIth NSH expansi'!N210+'Fund. Class'!N210+'GO Class'!N210</f>
        <v>0</v>
      </c>
      <c r="N208" s="100">
        <f>SUM(B208:M208)</f>
        <v>0</v>
      </c>
    </row>
    <row r="209" spans="1:14" hidden="1">
      <c r="A209" s="268" t="s">
        <v>184</v>
      </c>
      <c r="B209" s="100">
        <f>'2021-JJ Class'!C212+'AfterSchool Class'!C211+'Summer Class'!C211+'BRANCHES class-With NSH exp'!C211+'Sch Part Class-WIth NSH expansi'!C211+'Fund. Class'!C211+'GO Class'!C211</f>
        <v>37.5</v>
      </c>
      <c r="C209" s="100">
        <f>'2021-JJ Class'!D212+'AfterSchool Class'!D211+'Summer Class'!D211+'BRANCHES class-With NSH exp'!D211+'Sch Part Class-WIth NSH expansi'!D211+'Fund. Class'!D211+'GO Class'!D211</f>
        <v>37.5</v>
      </c>
      <c r="D209" s="100">
        <f>'2021-JJ Class'!E212+'AfterSchool Class'!E211+'Summer Class'!E211+'BRANCHES class-With NSH exp'!E211+'Sch Part Class-WIth NSH expansi'!E211+'Fund. Class'!E211+'GO Class'!E211</f>
        <v>37.5</v>
      </c>
      <c r="E209" s="100">
        <f>'2021-JJ Class'!F212+'AfterSchool Class'!F211+'Summer Class'!F211+'BRANCHES class-With NSH exp'!F211+'Sch Part Class-WIth NSH expansi'!F211+'Fund. Class'!F211+'GO Class'!F211</f>
        <v>37.5</v>
      </c>
      <c r="F209" s="100">
        <f>'2021-JJ Class'!G212+'AfterSchool Class'!G211+'Summer Class'!G211+'BRANCHES class-With NSH exp'!G211+'Sch Part Class-WIth NSH expansi'!G211+'Fund. Class'!G211+'GO Class'!G211</f>
        <v>37.5</v>
      </c>
      <c r="G209" s="100">
        <f>'2021-JJ Class'!H212+'AfterSchool Class'!H211+'Summer Class'!H211+'BRANCHES class-With NSH exp'!H211+'Sch Part Class-WIth NSH expansi'!H211+'Fund. Class'!H211+'GO Class'!H211</f>
        <v>37.5</v>
      </c>
      <c r="H209" s="100">
        <f>'2021-JJ Class'!I212+'AfterSchool Class'!I211+'Summer Class'!I211+'BRANCHES class-With NSH exp'!I211+'Sch Part Class-WIth NSH expansi'!I211+'Fund. Class'!I211+'GO Class'!I211</f>
        <v>37.5</v>
      </c>
      <c r="I209" s="100">
        <f>'2021-JJ Class'!J212+'AfterSchool Class'!J211+'Summer Class'!J211+'BRANCHES class-With NSH exp'!J211+'Sch Part Class-WIth NSH expansi'!J211+'Fund. Class'!J211+'GO Class'!J211</f>
        <v>37.5</v>
      </c>
      <c r="J209" s="100">
        <f>'2021-JJ Class'!K212+'AfterSchool Class'!K211+'Summer Class'!K211+'BRANCHES class-With NSH exp'!K211+'Sch Part Class-WIth NSH expansi'!K211+'Fund. Class'!K211+'GO Class'!K211</f>
        <v>37.5</v>
      </c>
      <c r="K209" s="100">
        <f>'2021-JJ Class'!L212+'AfterSchool Class'!L211+'Summer Class'!L211+'BRANCHES class-With NSH exp'!L211+'Sch Part Class-WIth NSH expansi'!L211+'Fund. Class'!L211+'GO Class'!L211</f>
        <v>37.5</v>
      </c>
      <c r="L209" s="100">
        <f>'2021-JJ Class'!M212+'AfterSchool Class'!M211+'Summer Class'!M211+'BRANCHES class-With NSH exp'!M211+'Sch Part Class-WIth NSH expansi'!M211+'Fund. Class'!M211+'GO Class'!M211</f>
        <v>37.5</v>
      </c>
      <c r="M209" s="100">
        <f>'2021-JJ Class'!N212+'AfterSchool Class'!N211+'Summer Class'!N211+'BRANCHES class-With NSH exp'!N211+'Sch Part Class-WIth NSH expansi'!N211+'Fund. Class'!N211+'GO Class'!N211</f>
        <v>37.5</v>
      </c>
      <c r="N209" s="100">
        <f>SUM(B209:M209)</f>
        <v>450</v>
      </c>
    </row>
    <row r="210" spans="1:14" hidden="1">
      <c r="A210" s="268" t="s">
        <v>185</v>
      </c>
      <c r="B210" s="100">
        <f>'2021-JJ Class'!C213+'AfterSchool Class'!C212+'Summer Class'!C212+'BRANCHES class-With NSH exp'!C212+'Sch Part Class-WIth NSH expansi'!C212+'Fund. Class'!C212+'GO Class'!C212</f>
        <v>0</v>
      </c>
      <c r="C210" s="100">
        <f>'2021-JJ Class'!D213+'AfterSchool Class'!D212+'Summer Class'!D212+'BRANCHES class-With NSH exp'!D212+'Sch Part Class-WIth NSH expansi'!D212+'Fund. Class'!D212+'GO Class'!D212</f>
        <v>0</v>
      </c>
      <c r="D210" s="100">
        <f>'2021-JJ Class'!E213+'AfterSchool Class'!E212+'Summer Class'!E212+'BRANCHES class-With NSH exp'!E212+'Sch Part Class-WIth NSH expansi'!E212+'Fund. Class'!E212+'GO Class'!E212</f>
        <v>0</v>
      </c>
      <c r="E210" s="100">
        <f>'2021-JJ Class'!F213+'AfterSchool Class'!F212+'Summer Class'!F212+'BRANCHES class-With NSH exp'!F212+'Sch Part Class-WIth NSH expansi'!F212+'Fund. Class'!F212+'GO Class'!F212</f>
        <v>0</v>
      </c>
      <c r="F210" s="100">
        <f>'2021-JJ Class'!G213+'AfterSchool Class'!G212+'Summer Class'!G212+'BRANCHES class-With NSH exp'!G212+'Sch Part Class-WIth NSH expansi'!G212+'Fund. Class'!G212+'GO Class'!G212</f>
        <v>0</v>
      </c>
      <c r="G210" s="100">
        <f>'2021-JJ Class'!H213+'AfterSchool Class'!H212+'Summer Class'!H212+'BRANCHES class-With NSH exp'!H212+'Sch Part Class-WIth NSH expansi'!H212+'Fund. Class'!H212+'GO Class'!H212</f>
        <v>0</v>
      </c>
      <c r="H210" s="100">
        <f>'2021-JJ Class'!I213+'AfterSchool Class'!I212+'Summer Class'!I212+'BRANCHES class-With NSH exp'!I212+'Sch Part Class-WIth NSH expansi'!I212+'Fund. Class'!I212+'GO Class'!I212</f>
        <v>0</v>
      </c>
      <c r="I210" s="100">
        <f>'2021-JJ Class'!J213+'AfterSchool Class'!J212+'Summer Class'!J212+'BRANCHES class-With NSH exp'!J212+'Sch Part Class-WIth NSH expansi'!J212+'Fund. Class'!J212+'GO Class'!J212</f>
        <v>0</v>
      </c>
      <c r="J210" s="100">
        <f>'2021-JJ Class'!K213+'AfterSchool Class'!K212+'Summer Class'!K212+'BRANCHES class-With NSH exp'!K212+'Sch Part Class-WIth NSH expansi'!K212+'Fund. Class'!K212+'GO Class'!K212</f>
        <v>0</v>
      </c>
      <c r="K210" s="100">
        <f>'2021-JJ Class'!L213+'AfterSchool Class'!L212+'Summer Class'!L212+'BRANCHES class-With NSH exp'!L212+'Sch Part Class-WIth NSH expansi'!L212+'Fund. Class'!L212+'GO Class'!L212</f>
        <v>0</v>
      </c>
      <c r="L210" s="100">
        <f>'2021-JJ Class'!M213+'AfterSchool Class'!M212+'Summer Class'!M212+'BRANCHES class-With NSH exp'!M212+'Sch Part Class-WIth NSH expansi'!M212+'Fund. Class'!M212+'GO Class'!M212</f>
        <v>0</v>
      </c>
      <c r="M210" s="100">
        <f>'2021-JJ Class'!N213+'AfterSchool Class'!N212+'Summer Class'!N212+'BRANCHES class-With NSH exp'!N212+'Sch Part Class-WIth NSH expansi'!N212+'Fund. Class'!N212+'GO Class'!N212</f>
        <v>0</v>
      </c>
      <c r="N210" s="100"/>
    </row>
    <row r="211" spans="1:14" hidden="1">
      <c r="A211" s="268" t="s">
        <v>186</v>
      </c>
      <c r="B211" s="100">
        <f>'2021-JJ Class'!C214+'AfterSchool Class'!C213+'Summer Class'!C213+'BRANCHES class-With NSH exp'!C213+'Sch Part Class-WIth NSH expansi'!C213+'Fund. Class'!C213+'GO Class'!C213</f>
        <v>0</v>
      </c>
      <c r="C211" s="100">
        <f>'2021-JJ Class'!D214+'AfterSchool Class'!D213+'Summer Class'!D213+'BRANCHES class-With NSH exp'!D213+'Sch Part Class-WIth NSH expansi'!D213+'Fund. Class'!D213+'GO Class'!D213</f>
        <v>0</v>
      </c>
      <c r="D211" s="100">
        <f>'2021-JJ Class'!E214+'AfterSchool Class'!E213+'Summer Class'!E213+'BRANCHES class-With NSH exp'!E213+'Sch Part Class-WIth NSH expansi'!E213+'Fund. Class'!E213+'GO Class'!E213</f>
        <v>0</v>
      </c>
      <c r="E211" s="100">
        <f>'2021-JJ Class'!F214+'AfterSchool Class'!F213+'Summer Class'!F213+'BRANCHES class-With NSH exp'!F213+'Sch Part Class-WIth NSH expansi'!F213+'Fund. Class'!F213+'GO Class'!F213</f>
        <v>0</v>
      </c>
      <c r="F211" s="100">
        <f>'2021-JJ Class'!G214+'AfterSchool Class'!G213+'Summer Class'!G213+'BRANCHES class-With NSH exp'!G213+'Sch Part Class-WIth NSH expansi'!G213+'Fund. Class'!G213+'GO Class'!G213</f>
        <v>0</v>
      </c>
      <c r="G211" s="100">
        <f>'2021-JJ Class'!H214+'AfterSchool Class'!H213+'Summer Class'!H213+'BRANCHES class-With NSH exp'!H213+'Sch Part Class-WIth NSH expansi'!H213+'Fund. Class'!H213+'GO Class'!H213</f>
        <v>0</v>
      </c>
      <c r="H211" s="100">
        <f>'2021-JJ Class'!I214+'AfterSchool Class'!I213+'Summer Class'!I213+'BRANCHES class-With NSH exp'!I213+'Sch Part Class-WIth NSH expansi'!I213+'Fund. Class'!I213+'GO Class'!I213</f>
        <v>0</v>
      </c>
      <c r="I211" s="100">
        <f>'2021-JJ Class'!J214+'AfterSchool Class'!J213+'Summer Class'!J213+'BRANCHES class-With NSH exp'!J213+'Sch Part Class-WIth NSH expansi'!J213+'Fund. Class'!J213+'GO Class'!J213</f>
        <v>0</v>
      </c>
      <c r="J211" s="100">
        <f>'2021-JJ Class'!K214+'AfterSchool Class'!K213+'Summer Class'!K213+'BRANCHES class-With NSH exp'!K213+'Sch Part Class-WIth NSH expansi'!K213+'Fund. Class'!K213+'GO Class'!K213</f>
        <v>0</v>
      </c>
      <c r="K211" s="100">
        <f>'2021-JJ Class'!L214+'AfterSchool Class'!L213+'Summer Class'!L213+'BRANCHES class-With NSH exp'!L213+'Sch Part Class-WIth NSH expansi'!L213+'Fund. Class'!L213+'GO Class'!L213</f>
        <v>0</v>
      </c>
      <c r="L211" s="100">
        <f>'2021-JJ Class'!M214+'AfterSchool Class'!M213+'Summer Class'!M213+'BRANCHES class-With NSH exp'!M213+'Sch Part Class-WIth NSH expansi'!M213+'Fund. Class'!M213+'GO Class'!M213</f>
        <v>0</v>
      </c>
      <c r="M211" s="100">
        <f>'2021-JJ Class'!N214+'AfterSchool Class'!N213+'Summer Class'!N213+'BRANCHES class-With NSH exp'!N213+'Sch Part Class-WIth NSH expansi'!N213+'Fund. Class'!N213+'GO Class'!N213</f>
        <v>0</v>
      </c>
      <c r="N211" s="100"/>
    </row>
    <row r="212" spans="1:14" hidden="1">
      <c r="A212" s="268" t="s">
        <v>187</v>
      </c>
      <c r="B212" s="100">
        <f>'2021-JJ Class'!C215+'AfterSchool Class'!C214+'Summer Class'!C214+'BRANCHES class-With NSH exp'!C214+'Sch Part Class-WIth NSH expansi'!C214+'Fund. Class'!C214+'GO Class'!C214</f>
        <v>83.333333333333329</v>
      </c>
      <c r="C212" s="100">
        <f>'2021-JJ Class'!D215+'AfterSchool Class'!D214+'Summer Class'!D214+'BRANCHES class-With NSH exp'!D214+'Sch Part Class-WIth NSH expansi'!D214+'Fund. Class'!D214+'GO Class'!D214</f>
        <v>83.33</v>
      </c>
      <c r="D212" s="100">
        <f>'2021-JJ Class'!E215+'AfterSchool Class'!E214+'Summer Class'!E214+'BRANCHES class-With NSH exp'!E214+'Sch Part Class-WIth NSH expansi'!E214+'Fund. Class'!E214+'GO Class'!E214</f>
        <v>83.33</v>
      </c>
      <c r="E212" s="100">
        <f>'2021-JJ Class'!F215+'AfterSchool Class'!F214+'Summer Class'!F214+'BRANCHES class-With NSH exp'!F214+'Sch Part Class-WIth NSH expansi'!F214+'Fund. Class'!F214+'GO Class'!F214</f>
        <v>83.33</v>
      </c>
      <c r="F212" s="100">
        <f>'2021-JJ Class'!G215+'AfterSchool Class'!G214+'Summer Class'!G214+'BRANCHES class-With NSH exp'!G214+'Sch Part Class-WIth NSH expansi'!G214+'Fund. Class'!G214+'GO Class'!G214</f>
        <v>83.33</v>
      </c>
      <c r="G212" s="100">
        <f>'2021-JJ Class'!H215+'AfterSchool Class'!H214+'Summer Class'!H214+'BRANCHES class-With NSH exp'!H214+'Sch Part Class-WIth NSH expansi'!H214+'Fund. Class'!H214+'GO Class'!H214</f>
        <v>83.33</v>
      </c>
      <c r="H212" s="100">
        <f>'2021-JJ Class'!I215+'AfterSchool Class'!I214+'Summer Class'!I214+'BRANCHES class-With NSH exp'!I214+'Sch Part Class-WIth NSH expansi'!I214+'Fund. Class'!I214+'GO Class'!I214</f>
        <v>83.33</v>
      </c>
      <c r="I212" s="100">
        <f>'2021-JJ Class'!J215+'AfterSchool Class'!J214+'Summer Class'!J214+'BRANCHES class-With NSH exp'!J214+'Sch Part Class-WIth NSH expansi'!J214+'Fund. Class'!J214+'GO Class'!J214</f>
        <v>83.33</v>
      </c>
      <c r="J212" s="100">
        <f>'2021-JJ Class'!K215+'AfterSchool Class'!K214+'Summer Class'!K214+'BRANCHES class-With NSH exp'!K214+'Sch Part Class-WIth NSH expansi'!K214+'Fund. Class'!K214+'GO Class'!K214</f>
        <v>83.33</v>
      </c>
      <c r="K212" s="100">
        <f>'2021-JJ Class'!L215+'AfterSchool Class'!L214+'Summer Class'!L214+'BRANCHES class-With NSH exp'!L214+'Sch Part Class-WIth NSH expansi'!L214+'Fund. Class'!L214+'GO Class'!L214</f>
        <v>83.33</v>
      </c>
      <c r="L212" s="100">
        <f>'2021-JJ Class'!M215+'AfterSchool Class'!M214+'Summer Class'!M214+'BRANCHES class-With NSH exp'!M214+'Sch Part Class-WIth NSH expansi'!M214+'Fund. Class'!M214+'GO Class'!M214</f>
        <v>83.33</v>
      </c>
      <c r="M212" s="100">
        <f>'2021-JJ Class'!N215+'AfterSchool Class'!N214+'Summer Class'!N214+'BRANCHES class-With NSH exp'!N214+'Sch Part Class-WIth NSH expansi'!N214+'Fund. Class'!N214+'GO Class'!N214</f>
        <v>83.33</v>
      </c>
      <c r="N212" s="100">
        <f>SUM(B212:M212)</f>
        <v>999.96333333333348</v>
      </c>
    </row>
    <row r="213" spans="1:14" s="48" customFormat="1" hidden="1">
      <c r="A213" s="344" t="s">
        <v>188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1:14" hidden="1">
      <c r="A214" s="272" t="s">
        <v>189</v>
      </c>
      <c r="B214" s="100">
        <f>'2021-JJ Class'!C217+'AfterSchool Class'!C216+'Summer Class'!C216+'BRANCHES class-With NSH exp'!C216+'Sch Part Class-WIth NSH expansi'!C216+'Fund. Class'!C216+'GO Class'!C216</f>
        <v>166.67</v>
      </c>
      <c r="C214" s="100">
        <f>'2021-JJ Class'!D217+'AfterSchool Class'!D216+'Summer Class'!D216+'BRANCHES class-With NSH exp'!D216+'Sch Part Class-WIth NSH expansi'!D216+'Fund. Class'!D216+'GO Class'!D216</f>
        <v>166.67</v>
      </c>
      <c r="D214" s="100">
        <f>'2021-JJ Class'!E217+'AfterSchool Class'!E216+'Summer Class'!E216+'BRANCHES class-With NSH exp'!E216+'Sch Part Class-WIth NSH expansi'!E216+'Fund. Class'!E216+'GO Class'!E216</f>
        <v>166.67</v>
      </c>
      <c r="E214" s="100">
        <f>'2021-JJ Class'!F217+'AfterSchool Class'!F216+'Summer Class'!F216+'BRANCHES class-With NSH exp'!F216+'Sch Part Class-WIth NSH expansi'!F216+'Fund. Class'!F216+'GO Class'!F216</f>
        <v>166.67</v>
      </c>
      <c r="F214" s="100">
        <f>'2021-JJ Class'!G217+'AfterSchool Class'!G216+'Summer Class'!G216+'BRANCHES class-With NSH exp'!G216+'Sch Part Class-WIth NSH expansi'!G216+'Fund. Class'!G216+'GO Class'!G216</f>
        <v>166.67</v>
      </c>
      <c r="G214" s="100">
        <f>'2021-JJ Class'!H217+'AfterSchool Class'!H216+'Summer Class'!H216+'BRANCHES class-With NSH exp'!H216+'Sch Part Class-WIth NSH expansi'!H216+'Fund. Class'!H216+'GO Class'!H216</f>
        <v>166.67</v>
      </c>
      <c r="H214" s="100">
        <f>'2021-JJ Class'!I217+'AfterSchool Class'!I216+'Summer Class'!I216+'BRANCHES class-With NSH exp'!I216+'Sch Part Class-WIth NSH expansi'!I216+'Fund. Class'!I216+'GO Class'!I216</f>
        <v>166.67</v>
      </c>
      <c r="I214" s="100">
        <f>'2021-JJ Class'!J217+'AfterSchool Class'!J216+'Summer Class'!J216+'BRANCHES class-With NSH exp'!J216+'Sch Part Class-WIth NSH expansi'!J216+'Fund. Class'!J216+'GO Class'!J216</f>
        <v>166.67</v>
      </c>
      <c r="J214" s="100">
        <f>'2021-JJ Class'!K217+'AfterSchool Class'!K216+'Summer Class'!K216+'BRANCHES class-With NSH exp'!K216+'Sch Part Class-WIth NSH expansi'!K216+'Fund. Class'!K216+'GO Class'!K216</f>
        <v>166.67</v>
      </c>
      <c r="K214" s="100">
        <f>'2021-JJ Class'!L217+'AfterSchool Class'!L216+'Summer Class'!L216+'BRANCHES class-With NSH exp'!L216+'Sch Part Class-WIth NSH expansi'!L216+'Fund. Class'!L216+'GO Class'!L216</f>
        <v>166.67</v>
      </c>
      <c r="L214" s="100">
        <f>'2021-JJ Class'!M217+'AfterSchool Class'!M216+'Summer Class'!M216+'BRANCHES class-With NSH exp'!M216+'Sch Part Class-WIth NSH expansi'!M216+'Fund. Class'!M216+'GO Class'!M216</f>
        <v>166.67</v>
      </c>
      <c r="M214" s="100">
        <f>'2021-JJ Class'!N217+'AfterSchool Class'!N216+'Summer Class'!N216+'BRANCHES class-With NSH exp'!N216+'Sch Part Class-WIth NSH expansi'!N216+'Fund. Class'!N216+'GO Class'!N216</f>
        <v>166.67</v>
      </c>
      <c r="N214" s="100">
        <f>SUM(B214:M214)</f>
        <v>2000.0400000000002</v>
      </c>
    </row>
    <row r="215" spans="1:14" hidden="1">
      <c r="A215" s="271" t="s">
        <v>190</v>
      </c>
      <c r="B215" s="100">
        <f>'2021-JJ Class'!C218+'AfterSchool Class'!C217+'Summer Class'!C217+'BRANCHES class-With NSH exp'!C217+'Sch Part Class-WIth NSH expansi'!C217+'Fund. Class'!C217+'GO Class'!C217</f>
        <v>0</v>
      </c>
      <c r="C215" s="100">
        <f>'2021-JJ Class'!D218+'AfterSchool Class'!D217+'Summer Class'!D217+'BRANCHES class-With NSH exp'!D217+'Sch Part Class-WIth NSH expansi'!D217+'Fund. Class'!D217+'GO Class'!D217</f>
        <v>0</v>
      </c>
      <c r="D215" s="100">
        <f>'2021-JJ Class'!E218+'AfterSchool Class'!E217+'Summer Class'!E217+'BRANCHES class-With NSH exp'!E217+'Sch Part Class-WIth NSH expansi'!E217+'Fund. Class'!E217+'GO Class'!E217</f>
        <v>0</v>
      </c>
      <c r="E215" s="100">
        <f>'2021-JJ Class'!F218+'AfterSchool Class'!F217+'Summer Class'!F217+'BRANCHES class-With NSH exp'!F217+'Sch Part Class-WIth NSH expansi'!F217+'Fund. Class'!F217+'GO Class'!F217</f>
        <v>0</v>
      </c>
      <c r="F215" s="100">
        <f>'2021-JJ Class'!G218+'AfterSchool Class'!G217+'Summer Class'!G217+'BRANCHES class-With NSH exp'!G217+'Sch Part Class-WIth NSH expansi'!G217+'Fund. Class'!G217+'GO Class'!G217</f>
        <v>0</v>
      </c>
      <c r="G215" s="100">
        <f>'2021-JJ Class'!H218+'AfterSchool Class'!H217+'Summer Class'!H217+'BRANCHES class-With NSH exp'!H217+'Sch Part Class-WIth NSH expansi'!H217+'Fund. Class'!H217+'GO Class'!H217</f>
        <v>0</v>
      </c>
      <c r="H215" s="100">
        <f>'2021-JJ Class'!I218+'AfterSchool Class'!I217+'Summer Class'!I217+'BRANCHES class-With NSH exp'!I217+'Sch Part Class-WIth NSH expansi'!I217+'Fund. Class'!I217+'GO Class'!I217</f>
        <v>0</v>
      </c>
      <c r="I215" s="100">
        <f>'2021-JJ Class'!J218+'AfterSchool Class'!J217+'Summer Class'!J217+'BRANCHES class-With NSH exp'!J217+'Sch Part Class-WIth NSH expansi'!J217+'Fund. Class'!J217+'GO Class'!J217</f>
        <v>0</v>
      </c>
      <c r="J215" s="100">
        <f>'2021-JJ Class'!K218+'AfterSchool Class'!K217+'Summer Class'!K217+'BRANCHES class-With NSH exp'!K217+'Sch Part Class-WIth NSH expansi'!K217+'Fund. Class'!K217+'GO Class'!K217</f>
        <v>0</v>
      </c>
      <c r="K215" s="100">
        <f>'2021-JJ Class'!L218+'AfterSchool Class'!L217+'Summer Class'!L217+'BRANCHES class-With NSH exp'!L217+'Sch Part Class-WIth NSH expansi'!L217+'Fund. Class'!L217+'GO Class'!L217</f>
        <v>0</v>
      </c>
      <c r="L215" s="100">
        <f>'2021-JJ Class'!M218+'AfterSchool Class'!M217+'Summer Class'!M217+'BRANCHES class-With NSH exp'!M217+'Sch Part Class-WIth NSH expansi'!M217+'Fund. Class'!M217+'GO Class'!M217</f>
        <v>0</v>
      </c>
      <c r="M215" s="100">
        <f>'2021-JJ Class'!N218+'AfterSchool Class'!N217+'Summer Class'!N217+'BRANCHES class-With NSH exp'!N217+'Sch Part Class-WIth NSH expansi'!N217+'Fund. Class'!N217+'GO Class'!N217</f>
        <v>0</v>
      </c>
      <c r="N215" s="100"/>
    </row>
    <row r="216" spans="1:14" hidden="1">
      <c r="A216" s="272" t="s">
        <v>191</v>
      </c>
      <c r="B216" s="100">
        <f>'2021-JJ Class'!C219+'AfterSchool Class'!C218+'Summer Class'!C218+'BRANCHES class-With NSH exp'!C218+'Sch Part Class-WIth NSH expansi'!C218+'Fund. Class'!C218+'GO Class'!C218</f>
        <v>666.66666666666663</v>
      </c>
      <c r="C216" s="100">
        <f>'2021-JJ Class'!D219+'AfterSchool Class'!D218+'Summer Class'!D218+'BRANCHES class-With NSH exp'!D218+'Sch Part Class-WIth NSH expansi'!D218+'Fund. Class'!D218+'GO Class'!D218</f>
        <v>666.66666666666663</v>
      </c>
      <c r="D216" s="100">
        <f>'2021-JJ Class'!E219+'AfterSchool Class'!E218+'Summer Class'!E218+'BRANCHES class-With NSH exp'!E218+'Sch Part Class-WIth NSH expansi'!E218+'Fund. Class'!E218+'GO Class'!E218</f>
        <v>666.66666666666663</v>
      </c>
      <c r="E216" s="100">
        <f>'2021-JJ Class'!F219+'AfterSchool Class'!F218+'Summer Class'!F218+'BRANCHES class-With NSH exp'!F218+'Sch Part Class-WIth NSH expansi'!F218+'Fund. Class'!F218+'GO Class'!F218</f>
        <v>666.66666666666663</v>
      </c>
      <c r="F216" s="100">
        <f>'2021-JJ Class'!G219+'AfterSchool Class'!G218+'Summer Class'!G218+'BRANCHES class-With NSH exp'!G218+'Sch Part Class-WIth NSH expansi'!G218+'Fund. Class'!G218+'GO Class'!G218</f>
        <v>666.66666666666663</v>
      </c>
      <c r="G216" s="100">
        <f>'2021-JJ Class'!H219+'AfterSchool Class'!H218+'Summer Class'!H218+'BRANCHES class-With NSH exp'!H218+'Sch Part Class-WIth NSH expansi'!H218+'Fund. Class'!H218+'GO Class'!H218</f>
        <v>666.66666666666663</v>
      </c>
      <c r="H216" s="100">
        <f>'2021-JJ Class'!I219+'AfterSchool Class'!I218+'Summer Class'!I218+'BRANCHES class-With NSH exp'!I218+'Sch Part Class-WIth NSH expansi'!I218+'Fund. Class'!I218+'GO Class'!I218</f>
        <v>666.66666666666663</v>
      </c>
      <c r="I216" s="100">
        <f>'2021-JJ Class'!J219+'AfterSchool Class'!J218+'Summer Class'!J218+'BRANCHES class-With NSH exp'!J218+'Sch Part Class-WIth NSH expansi'!J218+'Fund. Class'!J218+'GO Class'!J218</f>
        <v>666.66666666666663</v>
      </c>
      <c r="J216" s="100">
        <f>'2021-JJ Class'!K219+'AfterSchool Class'!K218+'Summer Class'!K218+'BRANCHES class-With NSH exp'!K218+'Sch Part Class-WIth NSH expansi'!K218+'Fund. Class'!K218+'GO Class'!K218</f>
        <v>666.66666666666663</v>
      </c>
      <c r="K216" s="100">
        <f>'2021-JJ Class'!L219+'AfterSchool Class'!L218+'Summer Class'!L218+'BRANCHES class-With NSH exp'!L218+'Sch Part Class-WIth NSH expansi'!L218+'Fund. Class'!L218+'GO Class'!L218</f>
        <v>666.66666666666663</v>
      </c>
      <c r="L216" s="100">
        <f>'2021-JJ Class'!M219+'AfterSchool Class'!M218+'Summer Class'!M218+'BRANCHES class-With NSH exp'!M218+'Sch Part Class-WIth NSH expansi'!M218+'Fund. Class'!M218+'GO Class'!M218</f>
        <v>666.66666666666663</v>
      </c>
      <c r="M216" s="100">
        <f>'2021-JJ Class'!N219+'AfterSchool Class'!N218+'Summer Class'!N218+'BRANCHES class-With NSH exp'!N218+'Sch Part Class-WIth NSH expansi'!N218+'Fund. Class'!N218+'GO Class'!N218</f>
        <v>666.66666666666663</v>
      </c>
      <c r="N216" s="100">
        <f>SUM(B216:M216)</f>
        <v>8000.0000000000009</v>
      </c>
    </row>
    <row r="217" spans="1:14" s="48" customFormat="1">
      <c r="A217" s="344" t="s">
        <v>192</v>
      </c>
      <c r="B217" s="105">
        <f>SUM(B213:B216)</f>
        <v>833.33666666666659</v>
      </c>
      <c r="C217" s="105">
        <f t="shared" ref="C217:M217" si="36">SUM(C213:C216)</f>
        <v>833.33666666666659</v>
      </c>
      <c r="D217" s="105">
        <f t="shared" si="36"/>
        <v>833.33666666666659</v>
      </c>
      <c r="E217" s="105">
        <f t="shared" si="36"/>
        <v>833.33666666666659</v>
      </c>
      <c r="F217" s="105">
        <f t="shared" si="36"/>
        <v>833.33666666666659</v>
      </c>
      <c r="G217" s="105">
        <f t="shared" si="36"/>
        <v>833.33666666666659</v>
      </c>
      <c r="H217" s="105">
        <f t="shared" si="36"/>
        <v>833.33666666666659</v>
      </c>
      <c r="I217" s="105">
        <f t="shared" si="36"/>
        <v>833.33666666666659</v>
      </c>
      <c r="J217" s="105">
        <f t="shared" si="36"/>
        <v>833.33666666666659</v>
      </c>
      <c r="K217" s="105">
        <f t="shared" si="36"/>
        <v>833.33666666666659</v>
      </c>
      <c r="L217" s="105">
        <f t="shared" si="36"/>
        <v>833.33666666666659</v>
      </c>
      <c r="M217" s="105">
        <f t="shared" si="36"/>
        <v>833.33666666666659</v>
      </c>
      <c r="N217" s="105">
        <f>SUM(N214:N216)</f>
        <v>10000.040000000001</v>
      </c>
    </row>
    <row r="218" spans="1:14" s="350" customFormat="1">
      <c r="A218" s="342" t="s">
        <v>193</v>
      </c>
      <c r="B218" s="349">
        <f t="shared" ref="B218:M218" si="37">SUM(B217,B206:B212,B205)</f>
        <v>2611.17</v>
      </c>
      <c r="C218" s="349">
        <f t="shared" si="37"/>
        <v>2611.1666666666665</v>
      </c>
      <c r="D218" s="349">
        <f t="shared" si="37"/>
        <v>2611.1666666666665</v>
      </c>
      <c r="E218" s="349">
        <f t="shared" si="37"/>
        <v>2611.1666666666665</v>
      </c>
      <c r="F218" s="349">
        <f t="shared" si="37"/>
        <v>2611.1666666666665</v>
      </c>
      <c r="G218" s="349">
        <f t="shared" si="37"/>
        <v>2611.1666666666665</v>
      </c>
      <c r="H218" s="349">
        <f t="shared" si="37"/>
        <v>2611.1666666666665</v>
      </c>
      <c r="I218" s="349">
        <f t="shared" si="37"/>
        <v>2611.1666666666665</v>
      </c>
      <c r="J218" s="349">
        <f t="shared" si="37"/>
        <v>2611.1666666666665</v>
      </c>
      <c r="K218" s="349">
        <f t="shared" si="37"/>
        <v>2611.1666666666665</v>
      </c>
      <c r="L218" s="349">
        <f t="shared" si="37"/>
        <v>2611.1666666666665</v>
      </c>
      <c r="M218" s="349">
        <f t="shared" si="37"/>
        <v>2611.1666666666665</v>
      </c>
      <c r="N218" s="349">
        <f>SUM(N217,N206:N212,N205)</f>
        <v>31334.003333333334</v>
      </c>
    </row>
    <row r="219" spans="1:14" s="39" customFormat="1" ht="6" customHeight="1">
      <c r="A219" s="343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1:14" s="348" customFormat="1">
      <c r="A220" s="342" t="s">
        <v>194</v>
      </c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</row>
    <row r="221" spans="1:14" s="346" customFormat="1">
      <c r="A221" s="344" t="s">
        <v>195</v>
      </c>
      <c r="B221" s="345"/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5"/>
    </row>
    <row r="222" spans="1:14">
      <c r="A222" s="257" t="s">
        <v>196</v>
      </c>
      <c r="B222" s="116">
        <v>2538</v>
      </c>
      <c r="C222" s="116">
        <v>2538</v>
      </c>
      <c r="D222" s="116">
        <v>2538</v>
      </c>
      <c r="E222" s="116">
        <v>2538</v>
      </c>
      <c r="F222" s="116">
        <v>2538</v>
      </c>
      <c r="G222" s="116">
        <v>2538</v>
      </c>
      <c r="H222" s="230">
        <v>3808</v>
      </c>
      <c r="I222" s="116">
        <v>2538</v>
      </c>
      <c r="J222" s="116">
        <v>2538</v>
      </c>
      <c r="K222" s="116">
        <v>2538</v>
      </c>
      <c r="L222" s="116">
        <v>2538</v>
      </c>
      <c r="M222" s="181">
        <v>3808</v>
      </c>
      <c r="N222" s="116">
        <f>SUM(B222:M222)</f>
        <v>32996</v>
      </c>
    </row>
    <row r="223" spans="1:14" hidden="1">
      <c r="A223" s="257" t="s">
        <v>197</v>
      </c>
      <c r="B223" s="116">
        <v>2462</v>
      </c>
      <c r="C223" s="116">
        <v>2462</v>
      </c>
      <c r="D223" s="116">
        <v>2462</v>
      </c>
      <c r="E223" s="116">
        <v>2462</v>
      </c>
      <c r="F223" s="116">
        <v>2462</v>
      </c>
      <c r="G223" s="116">
        <v>2462</v>
      </c>
      <c r="H223" s="230">
        <v>3692</v>
      </c>
      <c r="I223" s="116">
        <v>2462</v>
      </c>
      <c r="J223" s="116">
        <v>2462</v>
      </c>
      <c r="K223" s="116">
        <v>2462</v>
      </c>
      <c r="L223" s="116">
        <v>2462</v>
      </c>
      <c r="M223" s="181">
        <v>3692</v>
      </c>
      <c r="N223" s="116">
        <f>SUM(B223:M223)</f>
        <v>32004</v>
      </c>
    </row>
    <row r="224" spans="1:14" hidden="1">
      <c r="A224" s="257"/>
      <c r="B224" s="100">
        <f>'2021-JJ Class'!C227+'AfterSchool Class'!C226+'Summer Class'!C226+'BRANCHES class-With NSH exp'!C226+'Sch Part Class-WIth NSH expansi'!C226+'Fund. Class'!C226+'GO Class'!C226</f>
        <v>0</v>
      </c>
      <c r="C224" s="100">
        <f>'2021-JJ Class'!D227+'AfterSchool Class'!D226+'Summer Class'!D226+'BRANCHES class-With NSH exp'!D226+'Sch Part Class-WIth NSH expansi'!D226+'Fund. Class'!D226+'GO Class'!D226</f>
        <v>0</v>
      </c>
      <c r="D224" s="100">
        <f>'2021-JJ Class'!E227+'AfterSchool Class'!E226+'Summer Class'!E226+'BRANCHES class-With NSH exp'!E226+'Sch Part Class-WIth NSH expansi'!E226+'Fund. Class'!E226+'GO Class'!E226</f>
        <v>0</v>
      </c>
      <c r="E224" s="100">
        <f>'2021-JJ Class'!F227+'AfterSchool Class'!F226+'Summer Class'!F226+'BRANCHES class-With NSH exp'!F226+'Sch Part Class-WIth NSH expansi'!F226+'Fund. Class'!F226+'GO Class'!F226</f>
        <v>0</v>
      </c>
      <c r="F224" s="100">
        <f>'2021-JJ Class'!G227+'AfterSchool Class'!G226+'Summer Class'!G226+'BRANCHES class-With NSH exp'!G226+'Sch Part Class-WIth NSH expansi'!G226+'Fund. Class'!G226+'GO Class'!G226</f>
        <v>0</v>
      </c>
      <c r="G224" s="100">
        <f>'2021-JJ Class'!H227+'AfterSchool Class'!H226+'Summer Class'!H226+'BRANCHES class-With NSH exp'!H226+'Sch Part Class-WIth NSH expansi'!H226+'Fund. Class'!H226+'GO Class'!H226</f>
        <v>0</v>
      </c>
      <c r="H224" s="100">
        <f>'2021-JJ Class'!I227+'AfterSchool Class'!I226+'Summer Class'!I226+'BRANCHES class-With NSH exp'!I226+'Sch Part Class-WIth NSH expansi'!I226+'Fund. Class'!I226+'GO Class'!I226</f>
        <v>0</v>
      </c>
      <c r="I224" s="100">
        <f>'2021-JJ Class'!J227+'AfterSchool Class'!J226+'Summer Class'!J226+'BRANCHES class-With NSH exp'!J226+'Sch Part Class-WIth NSH expansi'!J226+'Fund. Class'!J226+'GO Class'!J226</f>
        <v>0</v>
      </c>
      <c r="J224" s="100">
        <f>'2021-JJ Class'!K227+'AfterSchool Class'!K226+'Summer Class'!K226+'BRANCHES class-With NSH exp'!K226+'Sch Part Class-WIth NSH expansi'!K226+'Fund. Class'!K226+'GO Class'!K226</f>
        <v>0</v>
      </c>
      <c r="K224" s="100">
        <f>'2021-JJ Class'!L227+'AfterSchool Class'!L226+'Summer Class'!L226+'BRANCHES class-With NSH exp'!L226+'Sch Part Class-WIth NSH expansi'!L226+'Fund. Class'!L226+'GO Class'!L226</f>
        <v>0</v>
      </c>
      <c r="L224" s="100">
        <f>'2021-JJ Class'!M227+'AfterSchool Class'!M226+'Summer Class'!M226+'BRANCHES class-With NSH exp'!M226+'Sch Part Class-WIth NSH expansi'!M226+'Fund. Class'!M226+'GO Class'!M226</f>
        <v>0</v>
      </c>
      <c r="M224" s="100">
        <f>'2021-JJ Class'!N227+'AfterSchool Class'!N226+'Summer Class'!N226+'BRANCHES class-With NSH exp'!N226+'Sch Part Class-WIth NSH expansi'!N226+'Fund. Class'!N226+'GO Class'!N226</f>
        <v>0</v>
      </c>
      <c r="N224" s="100">
        <f t="shared" ref="N224:N237" si="38">SUM(B224:M224)</f>
        <v>0</v>
      </c>
    </row>
    <row r="225" spans="1:15" hidden="1">
      <c r="A225" s="257" t="s">
        <v>921</v>
      </c>
      <c r="B225" s="116">
        <v>2692</v>
      </c>
      <c r="C225" s="116">
        <v>2692</v>
      </c>
      <c r="D225" s="116">
        <v>2692</v>
      </c>
      <c r="E225" s="116">
        <v>2692</v>
      </c>
      <c r="F225" s="116">
        <v>2692</v>
      </c>
      <c r="G225" s="116">
        <v>2692</v>
      </c>
      <c r="H225" s="116">
        <v>4038</v>
      </c>
      <c r="I225" s="116">
        <v>2692</v>
      </c>
      <c r="J225" s="116">
        <v>2692</v>
      </c>
      <c r="K225" s="116">
        <v>2692</v>
      </c>
      <c r="L225" s="116">
        <v>2692</v>
      </c>
      <c r="M225" s="116">
        <v>4038</v>
      </c>
      <c r="N225" s="116">
        <f>SUM(B225:M225)</f>
        <v>34996</v>
      </c>
      <c r="O225" s="116">
        <f t="shared" ref="O225" si="39">SUM(C225:N225)</f>
        <v>67300</v>
      </c>
    </row>
    <row r="226" spans="1:15" hidden="1">
      <c r="A226" s="257" t="s">
        <v>963</v>
      </c>
      <c r="B226" s="116">
        <v>2692</v>
      </c>
      <c r="C226" s="116">
        <v>2692</v>
      </c>
      <c r="D226" s="116">
        <v>2692</v>
      </c>
      <c r="E226" s="116">
        <v>2692</v>
      </c>
      <c r="F226" s="116">
        <v>2692</v>
      </c>
      <c r="G226" s="116">
        <v>2692</v>
      </c>
      <c r="H226" s="116">
        <v>4038</v>
      </c>
      <c r="I226" s="116">
        <v>2692</v>
      </c>
      <c r="J226" s="116">
        <v>2692</v>
      </c>
      <c r="K226" s="116">
        <v>2692</v>
      </c>
      <c r="L226" s="116">
        <v>2692</v>
      </c>
      <c r="M226" s="116">
        <v>4038</v>
      </c>
      <c r="N226" s="116">
        <f>SUM(B226:M226)</f>
        <v>34996</v>
      </c>
    </row>
    <row r="227" spans="1:15" hidden="1">
      <c r="A227" s="257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00">
        <f t="shared" si="38"/>
        <v>0</v>
      </c>
    </row>
    <row r="228" spans="1:15" hidden="1">
      <c r="A228" s="257" t="s">
        <v>321</v>
      </c>
      <c r="B228" s="174">
        <v>1153.8399999999999</v>
      </c>
      <c r="C228" s="174">
        <v>1153.8399999999999</v>
      </c>
      <c r="D228" s="174">
        <v>1153.8399999999999</v>
      </c>
      <c r="E228" s="174">
        <v>1153.8399999999999</v>
      </c>
      <c r="F228" s="174">
        <v>1153.8399999999999</v>
      </c>
      <c r="G228" s="174">
        <v>1153.8399999999999</v>
      </c>
      <c r="H228" s="174">
        <v>1730.77</v>
      </c>
      <c r="I228" s="174">
        <v>1153.8399999999999</v>
      </c>
      <c r="J228" s="174">
        <v>1153.8399999999999</v>
      </c>
      <c r="K228" s="174">
        <v>1153.8399999999999</v>
      </c>
      <c r="L228" s="174">
        <v>1153.8399999999999</v>
      </c>
      <c r="M228" s="174">
        <v>1730.77</v>
      </c>
      <c r="N228" s="100">
        <f t="shared" si="38"/>
        <v>14999.94</v>
      </c>
    </row>
    <row r="229" spans="1:15" hidden="1">
      <c r="A229" s="257" t="s">
        <v>323</v>
      </c>
      <c r="B229" s="116">
        <v>2615</v>
      </c>
      <c r="C229" s="116">
        <v>2615</v>
      </c>
      <c r="D229" s="116">
        <v>2615</v>
      </c>
      <c r="E229" s="116">
        <v>2615</v>
      </c>
      <c r="F229" s="116">
        <v>2615</v>
      </c>
      <c r="G229" s="116">
        <v>2615</v>
      </c>
      <c r="H229" s="116">
        <v>3925</v>
      </c>
      <c r="I229" s="116">
        <v>2615</v>
      </c>
      <c r="J229" s="116">
        <v>2615</v>
      </c>
      <c r="K229" s="116">
        <v>2615</v>
      </c>
      <c r="L229" s="116">
        <v>2615</v>
      </c>
      <c r="M229" s="116">
        <v>3925</v>
      </c>
      <c r="N229" s="116">
        <f t="shared" si="38"/>
        <v>34000</v>
      </c>
    </row>
    <row r="230" spans="1:15" hidden="1">
      <c r="A230" s="257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00">
        <f t="shared" si="38"/>
        <v>0</v>
      </c>
    </row>
    <row r="231" spans="1:15" hidden="1">
      <c r="A231" s="257" t="s">
        <v>325</v>
      </c>
      <c r="B231" s="116">
        <v>2307</v>
      </c>
      <c r="C231" s="116">
        <v>2307</v>
      </c>
      <c r="D231" s="116">
        <v>2307</v>
      </c>
      <c r="E231" s="116">
        <v>2307</v>
      </c>
      <c r="F231" s="116">
        <v>2307</v>
      </c>
      <c r="G231" s="116">
        <v>2307</v>
      </c>
      <c r="H231" s="116">
        <v>3465</v>
      </c>
      <c r="I231" s="116">
        <v>2307</v>
      </c>
      <c r="J231" s="116">
        <v>2307</v>
      </c>
      <c r="K231" s="116">
        <v>2307</v>
      </c>
      <c r="L231" s="116">
        <v>2307</v>
      </c>
      <c r="M231" s="116">
        <v>3465</v>
      </c>
      <c r="N231" s="116">
        <f t="shared" si="38"/>
        <v>30000</v>
      </c>
    </row>
    <row r="232" spans="1:15" hidden="1">
      <c r="A232" s="257"/>
      <c r="B232" s="174">
        <f>'2021-JJ Class'!C235+'AfterSchool Class'!C234+'Summer Class'!C234+'BRANCHES class-With NSH exp'!C234+'Sch Part Class-WIth NSH expansi'!C234+'Fund. Class'!C234+'GO Class'!C234+'MAPLE Class'!C234+'CEDAR Class'!C234</f>
        <v>0</v>
      </c>
      <c r="C232" s="174">
        <f>'2021-JJ Class'!D235+'AfterSchool Class'!D234+'Summer Class'!D234+'BRANCHES class-With NSH exp'!D234+'Sch Part Class-WIth NSH expansi'!D234+'Fund. Class'!D234+'GO Class'!D234+'MAPLE Class'!D234+'CEDAR Class'!D234</f>
        <v>0</v>
      </c>
      <c r="D232" s="174">
        <f>'2021-JJ Class'!E235+'AfterSchool Class'!E234+'Summer Class'!E234+'BRANCHES class-With NSH exp'!E234+'Sch Part Class-WIth NSH expansi'!E234+'Fund. Class'!E234+'GO Class'!E234+'MAPLE Class'!E234+'CEDAR Class'!E234</f>
        <v>0</v>
      </c>
      <c r="E232" s="174">
        <f>'2021-JJ Class'!F235+'AfterSchool Class'!F234+'Summer Class'!F234+'BRANCHES class-With NSH exp'!F234+'Sch Part Class-WIth NSH expansi'!F234+'Fund. Class'!F234+'GO Class'!F234+'MAPLE Class'!F234+'CEDAR Class'!F234</f>
        <v>0</v>
      </c>
      <c r="F232" s="174">
        <f>'2021-JJ Class'!G235+'AfterSchool Class'!G234+'Summer Class'!G234+'BRANCHES class-With NSH exp'!G234+'Sch Part Class-WIth NSH expansi'!G234+'Fund. Class'!G234+'GO Class'!G234+'MAPLE Class'!G234+'CEDAR Class'!G234</f>
        <v>0</v>
      </c>
      <c r="G232" s="174">
        <f>'2021-JJ Class'!H235+'AfterSchool Class'!H234+'Summer Class'!H234+'BRANCHES class-With NSH exp'!H234+'Sch Part Class-WIth NSH expansi'!H234+'Fund. Class'!H234+'GO Class'!H234+'MAPLE Class'!H234+'CEDAR Class'!H234</f>
        <v>0</v>
      </c>
      <c r="H232" s="174">
        <f>'2021-JJ Class'!I235+'AfterSchool Class'!I234+'Summer Class'!I234+'BRANCHES class-With NSH exp'!I234+'Sch Part Class-WIth NSH expansi'!I234+'Fund. Class'!I234+'GO Class'!I234+'MAPLE Class'!I234+'CEDAR Class'!I234</f>
        <v>0</v>
      </c>
      <c r="I232" s="174">
        <f>'2021-JJ Class'!J235+'AfterSchool Class'!J234+'Summer Class'!J234+'BRANCHES class-With NSH exp'!J234+'Sch Part Class-WIth NSH expansi'!J234+'Fund. Class'!J234+'GO Class'!J234+'MAPLE Class'!J234+'CEDAR Class'!J234</f>
        <v>0</v>
      </c>
      <c r="J232" s="174">
        <f>'2021-JJ Class'!K235+'AfterSchool Class'!K234+'Summer Class'!K234+'BRANCHES class-With NSH exp'!K234+'Sch Part Class-WIth NSH expansi'!K234+'Fund. Class'!K234+'GO Class'!K234+'MAPLE Class'!K234+'CEDAR Class'!K234</f>
        <v>0</v>
      </c>
      <c r="K232" s="174">
        <f>'2021-JJ Class'!L235+'AfterSchool Class'!L234+'Summer Class'!L234+'BRANCHES class-With NSH exp'!L234+'Sch Part Class-WIth NSH expansi'!L234+'Fund. Class'!L234+'GO Class'!L234+'MAPLE Class'!L234+'CEDAR Class'!L234</f>
        <v>0</v>
      </c>
      <c r="L232" s="174">
        <f>'2021-JJ Class'!M235+'AfterSchool Class'!M234+'Summer Class'!M234+'BRANCHES class-With NSH exp'!M234+'Sch Part Class-WIth NSH expansi'!M234+'Fund. Class'!M234+'GO Class'!M234+'MAPLE Class'!M234+'CEDAR Class'!M234</f>
        <v>0</v>
      </c>
      <c r="M232" s="174">
        <f>'2021-JJ Class'!N235+'AfterSchool Class'!N234+'Summer Class'!N234+'BRANCHES class-With NSH exp'!N234+'Sch Part Class-WIth NSH expansi'!N234+'Fund. Class'!N234+'GO Class'!N234+'MAPLE Class'!N234+'CEDAR Class'!N234</f>
        <v>0</v>
      </c>
      <c r="N232" s="100">
        <f t="shared" si="38"/>
        <v>0</v>
      </c>
    </row>
    <row r="233" spans="1:15" hidden="1">
      <c r="A233" s="257" t="s">
        <v>965</v>
      </c>
      <c r="B233" s="116">
        <v>3538</v>
      </c>
      <c r="C233" s="116">
        <v>3538</v>
      </c>
      <c r="D233" s="116">
        <v>3538</v>
      </c>
      <c r="E233" s="116">
        <v>3538</v>
      </c>
      <c r="F233" s="116">
        <v>3538</v>
      </c>
      <c r="G233" s="116">
        <v>3538</v>
      </c>
      <c r="H233" s="117">
        <v>5310</v>
      </c>
      <c r="I233" s="116">
        <v>3538</v>
      </c>
      <c r="J233" s="116">
        <v>3538</v>
      </c>
      <c r="K233" s="116">
        <v>3538</v>
      </c>
      <c r="L233" s="116">
        <v>3538</v>
      </c>
      <c r="M233" s="116">
        <v>5310</v>
      </c>
      <c r="N233" s="116">
        <f>SUM(B233:M233)</f>
        <v>46000</v>
      </c>
    </row>
    <row r="234" spans="1:15" s="263" customFormat="1" hidden="1">
      <c r="A234" s="257" t="s">
        <v>966</v>
      </c>
      <c r="B234" s="323">
        <f>'2021-JJ Class'!C237+'AfterSchool Class'!C236+'Summer Class'!C236+'BRANCHES class-With NSH exp'!C236+'Sch Part Class-WIth NSH expansi'!C236+'Fund. Class'!C236+'GO Class'!C236</f>
        <v>1154</v>
      </c>
      <c r="C234" s="323">
        <f>'2021-JJ Class'!D237+'AfterSchool Class'!D236+'Summer Class'!D236+'BRANCHES class-With NSH exp'!D236+'Sch Part Class-WIth NSH expansi'!D236+'Fund. Class'!D236+'GO Class'!D236</f>
        <v>1154</v>
      </c>
      <c r="D234" s="323">
        <f>'2021-JJ Class'!E237+'AfterSchool Class'!E236+'Summer Class'!E236+'BRANCHES class-With NSH exp'!E236+'Sch Part Class-WIth NSH expansi'!E236+'Fund. Class'!E236+'GO Class'!E236</f>
        <v>1154</v>
      </c>
      <c r="E234" s="323">
        <f>'2021-JJ Class'!F237+'AfterSchool Class'!F236+'Summer Class'!F236+'BRANCHES class-With NSH exp'!F236+'Sch Part Class-WIth NSH expansi'!F236+'Fund. Class'!F236+'GO Class'!F236</f>
        <v>1154</v>
      </c>
      <c r="F234" s="323">
        <f>'2021-JJ Class'!G237+'AfterSchool Class'!G236+'Summer Class'!G236+'BRANCHES class-With NSH exp'!G236+'Sch Part Class-WIth NSH expansi'!G236+'Fund. Class'!G236+'GO Class'!G236</f>
        <v>1154</v>
      </c>
      <c r="G234" s="323">
        <f>'2021-JJ Class'!H237+'AfterSchool Class'!H236+'Summer Class'!H236+'BRANCHES class-With NSH exp'!H236+'Sch Part Class-WIth NSH expansi'!H236+'Fund. Class'!H236+'GO Class'!H236</f>
        <v>1154</v>
      </c>
      <c r="H234" s="323">
        <f>'2021-JJ Class'!I237+'AfterSchool Class'!I236+'Summer Class'!I236+'BRANCHES class-With NSH exp'!I236+'Sch Part Class-WIth NSH expansi'!I236+'Fund. Class'!I236+'GO Class'!I236</f>
        <v>1731</v>
      </c>
      <c r="I234" s="323">
        <f>'2021-JJ Class'!J237+'AfterSchool Class'!J236+'Summer Class'!J236+'BRANCHES class-With NSH exp'!J236+'Sch Part Class-WIth NSH expansi'!J236+'Fund. Class'!J236+'GO Class'!J236</f>
        <v>1154</v>
      </c>
      <c r="J234" s="323">
        <f>'2021-JJ Class'!K237+'AfterSchool Class'!K236+'Summer Class'!K236+'BRANCHES class-With NSH exp'!K236+'Sch Part Class-WIth NSH expansi'!K236+'Fund. Class'!K236+'GO Class'!K236</f>
        <v>1154</v>
      </c>
      <c r="K234" s="323">
        <f>'2021-JJ Class'!L237+'AfterSchool Class'!L236+'Summer Class'!L236+'BRANCHES class-With NSH exp'!L236+'Sch Part Class-WIth NSH expansi'!L236+'Fund. Class'!L236+'GO Class'!L236</f>
        <v>1154</v>
      </c>
      <c r="L234" s="323">
        <f>'2021-JJ Class'!M237+'AfterSchool Class'!M236+'Summer Class'!M236+'BRANCHES class-With NSH exp'!M236+'Sch Part Class-WIth NSH expansi'!M236+'Fund. Class'!M236+'GO Class'!M236</f>
        <v>1154</v>
      </c>
      <c r="M234" s="323">
        <f>'2021-JJ Class'!N237+'AfterSchool Class'!N236+'Summer Class'!N236+'BRANCHES class-With NSH exp'!N236+'Sch Part Class-WIth NSH expansi'!N236+'Fund. Class'!N236+'GO Class'!N236</f>
        <v>1731</v>
      </c>
      <c r="N234" s="323">
        <f t="shared" si="38"/>
        <v>15002</v>
      </c>
    </row>
    <row r="235" spans="1:15" hidden="1">
      <c r="A235" s="257" t="s">
        <v>909</v>
      </c>
      <c r="B235" s="116">
        <v>2692</v>
      </c>
      <c r="C235" s="116">
        <v>2692</v>
      </c>
      <c r="D235" s="116">
        <v>2692</v>
      </c>
      <c r="E235" s="116">
        <v>2692</v>
      </c>
      <c r="F235" s="116">
        <v>2692</v>
      </c>
      <c r="G235" s="116">
        <v>2692</v>
      </c>
      <c r="H235" s="116">
        <v>4038</v>
      </c>
      <c r="I235" s="116">
        <v>2692</v>
      </c>
      <c r="J235" s="116">
        <v>2692</v>
      </c>
      <c r="K235" s="116">
        <v>2692</v>
      </c>
      <c r="L235" s="116">
        <v>2692</v>
      </c>
      <c r="M235" s="116">
        <v>4038</v>
      </c>
      <c r="N235" s="116">
        <f>SUM(B235:M235)</f>
        <v>34996</v>
      </c>
    </row>
    <row r="236" spans="1:15" hidden="1">
      <c r="A236" s="257" t="s">
        <v>214</v>
      </c>
      <c r="B236" s="282">
        <v>3692</v>
      </c>
      <c r="C236" s="282">
        <v>3692</v>
      </c>
      <c r="D236" s="282">
        <v>3692</v>
      </c>
      <c r="E236" s="282">
        <v>3692</v>
      </c>
      <c r="F236" s="282">
        <v>3692</v>
      </c>
      <c r="G236" s="282">
        <v>3692</v>
      </c>
      <c r="H236" s="282">
        <v>5540</v>
      </c>
      <c r="I236" s="282">
        <v>3692</v>
      </c>
      <c r="J236" s="282">
        <v>3692</v>
      </c>
      <c r="K236" s="282">
        <v>3692</v>
      </c>
      <c r="L236" s="282">
        <v>3692</v>
      </c>
      <c r="M236" s="282">
        <v>5540</v>
      </c>
      <c r="N236" s="330">
        <f>SUM(B236:M236)</f>
        <v>48000</v>
      </c>
    </row>
    <row r="237" spans="1:15" hidden="1">
      <c r="A237" s="257" t="s">
        <v>215</v>
      </c>
      <c r="B237" s="100">
        <f>'2021-JJ Class'!C240+'AfterSchool Class'!C239+'Summer Class'!C239+'BRANCHES class-With NSH exp'!C239+'Sch Part Class-WIth NSH expansi'!C240+'Fund. Class'!C239+'GO Class'!C239</f>
        <v>1300</v>
      </c>
      <c r="C237" s="100">
        <f>'2021-JJ Class'!D240+'AfterSchool Class'!D239+'Summer Class'!D239+'BRANCHES class-With NSH exp'!D239+'Sch Part Class-WIth NSH expansi'!D240+'Fund. Class'!D239+'GO Class'!D239</f>
        <v>1300</v>
      </c>
      <c r="D237" s="100">
        <f>'2021-JJ Class'!E240+'AfterSchool Class'!E239+'Summer Class'!E239+'BRANCHES class-With NSH exp'!E239+'Sch Part Class-WIth NSH expansi'!E240+'Fund. Class'!E239+'GO Class'!E239</f>
        <v>1300</v>
      </c>
      <c r="E237" s="100">
        <f>'2021-JJ Class'!F240+'AfterSchool Class'!F239+'Summer Class'!F239+'BRANCHES class-With NSH exp'!F239+'Sch Part Class-WIth NSH expansi'!F240+'Fund. Class'!F239+'GO Class'!F239</f>
        <v>1300</v>
      </c>
      <c r="F237" s="100">
        <f>'2021-JJ Class'!G240+'AfterSchool Class'!G239+'Summer Class'!G239+'BRANCHES class-With NSH exp'!G239+'Sch Part Class-WIth NSH expansi'!G240+'Fund. Class'!G239+'GO Class'!G239</f>
        <v>1300</v>
      </c>
      <c r="G237" s="100">
        <f>'2021-JJ Class'!H240+'AfterSchool Class'!H239+'Summer Class'!H239+'BRANCHES class-With NSH exp'!H239+'Sch Part Class-WIth NSH expansi'!H240+'Fund. Class'!H239+'GO Class'!H239</f>
        <v>0</v>
      </c>
      <c r="H237" s="100">
        <f>'2021-JJ Class'!I240+'AfterSchool Class'!I239+'Summer Class'!I239+'BRANCHES class-With NSH exp'!I239+'Sch Part Class-WIth NSH expansi'!I240+'Fund. Class'!I239+'GO Class'!I239</f>
        <v>0</v>
      </c>
      <c r="I237" s="100">
        <f>'2021-JJ Class'!J240+'AfterSchool Class'!J239+'Summer Class'!J239+'BRANCHES class-With NSH exp'!J239+'Sch Part Class-WIth NSH expansi'!J240+'Fund. Class'!J239+'GO Class'!J239</f>
        <v>0</v>
      </c>
      <c r="J237" s="100">
        <f>'2021-JJ Class'!K240+'AfterSchool Class'!K239+'Summer Class'!K239+'BRANCHES class-With NSH exp'!K239+'Sch Part Class-WIth NSH expansi'!K240+'Fund. Class'!K239+'GO Class'!K239</f>
        <v>1300</v>
      </c>
      <c r="K237" s="100">
        <f>'2021-JJ Class'!L240+'AfterSchool Class'!L239+'Summer Class'!L239+'BRANCHES class-With NSH exp'!L239+'Sch Part Class-WIth NSH expansi'!L240+'Fund. Class'!L239+'GO Class'!L239</f>
        <v>1300</v>
      </c>
      <c r="L237" s="100">
        <f>'2021-JJ Class'!M240+'AfterSchool Class'!M239+'Summer Class'!M239+'BRANCHES class-With NSH exp'!M239+'Sch Part Class-WIth NSH expansi'!M240+'Fund. Class'!M239+'GO Class'!M239</f>
        <v>1300</v>
      </c>
      <c r="M237" s="100">
        <f>'2021-JJ Class'!N240+'AfterSchool Class'!N239+'Summer Class'!N239+'BRANCHES class-With NSH exp'!N239+'Sch Part Class-WIth NSH expansi'!N240+'Fund. Class'!N239+'GO Class'!N239</f>
        <v>1300</v>
      </c>
      <c r="N237" s="100">
        <f t="shared" si="38"/>
        <v>11700</v>
      </c>
    </row>
    <row r="238" spans="1:15" s="334" customFormat="1" hidden="1">
      <c r="A238" s="351" t="s">
        <v>216</v>
      </c>
      <c r="B238" s="333">
        <f>SUM(B222:B237)</f>
        <v>28835.84</v>
      </c>
      <c r="C238" s="333">
        <f t="shared" ref="C238:M238" si="40">SUM(C222:C237)</f>
        <v>28835.84</v>
      </c>
      <c r="D238" s="333">
        <f t="shared" si="40"/>
        <v>28835.84</v>
      </c>
      <c r="E238" s="333">
        <f t="shared" si="40"/>
        <v>28835.84</v>
      </c>
      <c r="F238" s="333">
        <f t="shared" si="40"/>
        <v>28835.84</v>
      </c>
      <c r="G238" s="333">
        <f t="shared" si="40"/>
        <v>27535.84</v>
      </c>
      <c r="H238" s="333">
        <f t="shared" si="40"/>
        <v>41315.770000000004</v>
      </c>
      <c r="I238" s="333">
        <f t="shared" si="40"/>
        <v>27535.84</v>
      </c>
      <c r="J238" s="333">
        <f t="shared" si="40"/>
        <v>28835.84</v>
      </c>
      <c r="K238" s="333">
        <f t="shared" si="40"/>
        <v>28835.84</v>
      </c>
      <c r="L238" s="333">
        <f t="shared" si="40"/>
        <v>28835.84</v>
      </c>
      <c r="M238" s="333">
        <f t="shared" si="40"/>
        <v>42615.770000000004</v>
      </c>
      <c r="N238" s="333">
        <f>SUM(N222:N237)</f>
        <v>369689.94</v>
      </c>
    </row>
    <row r="239" spans="1:15" hidden="1">
      <c r="A239" s="268" t="s">
        <v>217</v>
      </c>
      <c r="B239" s="100">
        <v>3769.23</v>
      </c>
      <c r="C239" s="100">
        <v>3769.23</v>
      </c>
      <c r="D239" s="100">
        <v>3769.23</v>
      </c>
      <c r="E239" s="100">
        <v>3769.23</v>
      </c>
      <c r="F239" s="100">
        <v>3769.23</v>
      </c>
      <c r="G239" s="100">
        <v>3769.23</v>
      </c>
      <c r="H239" s="100">
        <v>5653.85</v>
      </c>
      <c r="I239" s="100">
        <v>3769.23</v>
      </c>
      <c r="J239" s="100">
        <v>3769.23</v>
      </c>
      <c r="K239" s="100">
        <v>3769.23</v>
      </c>
      <c r="L239" s="100">
        <v>3769.23</v>
      </c>
      <c r="M239" s="100">
        <v>5653.85</v>
      </c>
      <c r="N239" s="100">
        <f>SUM(B239:M239)</f>
        <v>49000.000000000007</v>
      </c>
    </row>
    <row r="240" spans="1:15" hidden="1">
      <c r="A240" s="268" t="s">
        <v>218</v>
      </c>
      <c r="B240" s="100">
        <f>'2021-JJ Class'!C243+'AfterSchool Class'!C242+'Summer Class'!C242+'BRANCHES class-With NSH exp'!C242+'Sch Part Class-WIth NSH expansi'!C243+'Fund. Class'!C242+'GO Class'!C242</f>
        <v>333.33</v>
      </c>
      <c r="C240" s="100">
        <f>'2021-JJ Class'!D243+'AfterSchool Class'!D242+'Summer Class'!D242+'BRANCHES class-With NSH exp'!D242+'Sch Part Class-WIth NSH expansi'!D243+'Fund. Class'!D242+'GO Class'!D242</f>
        <v>333.33</v>
      </c>
      <c r="D240" s="100">
        <f>'2021-JJ Class'!E243+'AfterSchool Class'!E242+'Summer Class'!E242+'BRANCHES class-With NSH exp'!E242+'Sch Part Class-WIth NSH expansi'!E243+'Fund. Class'!E242+'GO Class'!E242</f>
        <v>333.33</v>
      </c>
      <c r="E240" s="100">
        <f>'2021-JJ Class'!F243+'AfterSchool Class'!F242+'Summer Class'!F242+'BRANCHES class-With NSH exp'!F242+'Sch Part Class-WIth NSH expansi'!F243+'Fund. Class'!F242+'GO Class'!F242</f>
        <v>333.33</v>
      </c>
      <c r="F240" s="100">
        <f>'2021-JJ Class'!G243+'AfterSchool Class'!G242+'Summer Class'!G242+'BRANCHES class-With NSH exp'!G242+'Sch Part Class-WIth NSH expansi'!G243+'Fund. Class'!G242+'GO Class'!G242</f>
        <v>333.33</v>
      </c>
      <c r="G240" s="100">
        <f>'2021-JJ Class'!H243+'AfterSchool Class'!H242+'Summer Class'!H242+'BRANCHES class-With NSH exp'!H242+'Sch Part Class-WIth NSH expansi'!H243+'Fund. Class'!H242+'GO Class'!H242</f>
        <v>333.33</v>
      </c>
      <c r="H240" s="100">
        <f>'2021-JJ Class'!I243+'AfterSchool Class'!I242+'Summer Class'!I242+'BRANCHES class-With NSH exp'!I242+'Sch Part Class-WIth NSH expansi'!I243+'Fund. Class'!I242+'GO Class'!I242</f>
        <v>333.33</v>
      </c>
      <c r="I240" s="100">
        <f>'2021-JJ Class'!J243+'AfterSchool Class'!J242+'Summer Class'!J242+'BRANCHES class-With NSH exp'!J242+'Sch Part Class-WIth NSH expansi'!J243+'Fund. Class'!J242+'GO Class'!J242</f>
        <v>333.33</v>
      </c>
      <c r="J240" s="100">
        <f>'2021-JJ Class'!K243+'AfterSchool Class'!K242+'Summer Class'!K242+'BRANCHES class-With NSH exp'!K242+'Sch Part Class-WIth NSH expansi'!K243+'Fund. Class'!K242+'GO Class'!K242</f>
        <v>333.33</v>
      </c>
      <c r="K240" s="100">
        <f>'2021-JJ Class'!L243+'AfterSchool Class'!L242+'Summer Class'!L242+'BRANCHES class-With NSH exp'!L242+'Sch Part Class-WIth NSH expansi'!L243+'Fund. Class'!L242+'GO Class'!L242</f>
        <v>333.33</v>
      </c>
      <c r="L240" s="100">
        <f>'2021-JJ Class'!M243+'AfterSchool Class'!M242+'Summer Class'!M242+'BRANCHES class-With NSH exp'!M242+'Sch Part Class-WIth NSH expansi'!M243+'Fund. Class'!M242+'GO Class'!M242</f>
        <v>333.33</v>
      </c>
      <c r="M240" s="100">
        <f>'2021-JJ Class'!N243+'AfterSchool Class'!N242+'Summer Class'!N242+'BRANCHES class-With NSH exp'!N242+'Sch Part Class-WIth NSH expansi'!N243+'Fund. Class'!N242+'GO Class'!N242</f>
        <v>333.33</v>
      </c>
      <c r="N240" s="100">
        <f>SUM(B240:M240)</f>
        <v>3999.9599999999996</v>
      </c>
    </row>
    <row r="241" spans="1:14" hidden="1">
      <c r="A241" s="268" t="s">
        <v>219</v>
      </c>
      <c r="B241" s="100">
        <v>3500</v>
      </c>
      <c r="C241" s="100">
        <v>3500</v>
      </c>
      <c r="D241" s="100">
        <v>3500</v>
      </c>
      <c r="E241" s="100">
        <v>3500</v>
      </c>
      <c r="F241" s="100">
        <v>3500</v>
      </c>
      <c r="G241" s="100">
        <v>3500</v>
      </c>
      <c r="H241" s="100">
        <v>3500</v>
      </c>
      <c r="I241" s="100">
        <v>3500</v>
      </c>
      <c r="J241" s="100">
        <v>3500</v>
      </c>
      <c r="K241" s="100">
        <v>3500</v>
      </c>
      <c r="L241" s="100">
        <v>3500</v>
      </c>
      <c r="M241" s="100">
        <v>3500</v>
      </c>
      <c r="N241" s="174">
        <f>SUM(B241:M241)</f>
        <v>42000</v>
      </c>
    </row>
    <row r="242" spans="1:14" hidden="1">
      <c r="A242" s="268" t="s">
        <v>255</v>
      </c>
      <c r="B242" s="100">
        <v>833.33</v>
      </c>
      <c r="C242" s="100">
        <v>833.33</v>
      </c>
      <c r="D242" s="100">
        <v>833.33</v>
      </c>
      <c r="E242" s="100">
        <v>833.33</v>
      </c>
      <c r="F242" s="100">
        <v>833.33</v>
      </c>
      <c r="G242" s="100">
        <v>833.33</v>
      </c>
      <c r="H242" s="100">
        <v>833.33</v>
      </c>
      <c r="I242" s="100">
        <v>833.33</v>
      </c>
      <c r="J242" s="100">
        <v>833.33</v>
      </c>
      <c r="K242" s="100">
        <v>833.33</v>
      </c>
      <c r="L242" s="100">
        <v>833.33</v>
      </c>
      <c r="M242" s="100">
        <v>833.33</v>
      </c>
      <c r="N242" s="100">
        <f>SUM(B242:M242)</f>
        <v>9999.9600000000009</v>
      </c>
    </row>
    <row r="243" spans="1:14" s="350" customFormat="1">
      <c r="A243" s="342" t="s">
        <v>222</v>
      </c>
      <c r="B243" s="349">
        <f>SUM(B238:B242)</f>
        <v>37271.730000000003</v>
      </c>
      <c r="C243" s="349">
        <f t="shared" ref="C243:M243" si="41">SUM(C238:C242)</f>
        <v>37271.730000000003</v>
      </c>
      <c r="D243" s="349">
        <f t="shared" si="41"/>
        <v>37271.730000000003</v>
      </c>
      <c r="E243" s="349">
        <f t="shared" si="41"/>
        <v>37271.730000000003</v>
      </c>
      <c r="F243" s="349">
        <f t="shared" si="41"/>
        <v>37271.730000000003</v>
      </c>
      <c r="G243" s="349">
        <f t="shared" si="41"/>
        <v>35971.730000000003</v>
      </c>
      <c r="H243" s="349">
        <f t="shared" si="41"/>
        <v>51636.280000000006</v>
      </c>
      <c r="I243" s="349">
        <f t="shared" si="41"/>
        <v>35971.730000000003</v>
      </c>
      <c r="J243" s="349">
        <f t="shared" si="41"/>
        <v>37271.730000000003</v>
      </c>
      <c r="K243" s="349">
        <f t="shared" si="41"/>
        <v>37271.730000000003</v>
      </c>
      <c r="L243" s="349">
        <f t="shared" si="41"/>
        <v>37271.730000000003</v>
      </c>
      <c r="M243" s="349">
        <f t="shared" si="41"/>
        <v>52936.280000000006</v>
      </c>
      <c r="N243" s="349">
        <f>SUM(N238:N242)</f>
        <v>474689.86000000004</v>
      </c>
    </row>
    <row r="244" spans="1:14" s="39" customFormat="1" ht="6" customHeight="1">
      <c r="A244" s="343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1:14" s="348" customFormat="1" hidden="1">
      <c r="A245" s="342" t="s">
        <v>223</v>
      </c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</row>
    <row r="246" spans="1:14" hidden="1">
      <c r="A246" s="352" t="s">
        <v>224</v>
      </c>
      <c r="B246" s="100">
        <v>1165</v>
      </c>
      <c r="C246" s="100">
        <v>1165</v>
      </c>
      <c r="D246" s="100">
        <v>1215</v>
      </c>
      <c r="E246" s="100">
        <v>1215</v>
      </c>
      <c r="F246" s="100">
        <v>1715</v>
      </c>
      <c r="G246" s="100">
        <v>1165</v>
      </c>
      <c r="H246" s="100">
        <v>1315</v>
      </c>
      <c r="I246" s="100">
        <v>2065</v>
      </c>
      <c r="J246" s="100">
        <v>1165</v>
      </c>
      <c r="K246" s="100">
        <v>1615</v>
      </c>
      <c r="L246" s="100">
        <v>1165</v>
      </c>
      <c r="M246" s="100">
        <v>1215</v>
      </c>
      <c r="N246" s="174">
        <f>SUM(B246:M246)</f>
        <v>16180</v>
      </c>
    </row>
    <row r="247" spans="1:14" hidden="1">
      <c r="A247" s="40" t="s">
        <v>225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</row>
    <row r="248" spans="1:14" s="350" customFormat="1">
      <c r="A248" s="342" t="s">
        <v>226</v>
      </c>
      <c r="B248" s="349">
        <f>SUM(B246:B247)</f>
        <v>1165</v>
      </c>
      <c r="C248" s="349">
        <f t="shared" ref="C248:N248" si="42">SUM(C246:C247)</f>
        <v>1165</v>
      </c>
      <c r="D248" s="349">
        <f t="shared" si="42"/>
        <v>1215</v>
      </c>
      <c r="E248" s="349">
        <f t="shared" si="42"/>
        <v>1215</v>
      </c>
      <c r="F248" s="349">
        <f t="shared" si="42"/>
        <v>1715</v>
      </c>
      <c r="G248" s="349">
        <f t="shared" si="42"/>
        <v>1165</v>
      </c>
      <c r="H248" s="349">
        <f t="shared" si="42"/>
        <v>1315</v>
      </c>
      <c r="I248" s="349">
        <f t="shared" si="42"/>
        <v>2065</v>
      </c>
      <c r="J248" s="349">
        <f t="shared" si="42"/>
        <v>1165</v>
      </c>
      <c r="K248" s="349">
        <f t="shared" si="42"/>
        <v>1615</v>
      </c>
      <c r="L248" s="349">
        <f t="shared" si="42"/>
        <v>1165</v>
      </c>
      <c r="M248" s="349">
        <f t="shared" si="42"/>
        <v>1215</v>
      </c>
      <c r="N248" s="349">
        <f t="shared" si="42"/>
        <v>16180</v>
      </c>
    </row>
    <row r="249" spans="1:14" s="39" customFormat="1" ht="6" customHeight="1">
      <c r="A249" s="45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1:14" s="348" customFormat="1">
      <c r="A250" s="342" t="s">
        <v>227</v>
      </c>
      <c r="B250" s="347"/>
      <c r="C250" s="347"/>
      <c r="D250" s="34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>
        <v>4904</v>
      </c>
    </row>
    <row r="251" spans="1:14" hidden="1">
      <c r="A251" s="23" t="s">
        <v>228</v>
      </c>
      <c r="B251" s="100">
        <f>'2021-JJ Class'!C254+'AfterSchool Class'!C253+'Summer Class'!C252+'BRANCHES class-With NSH exp'!C253+'Sch Part Class-WIth NSH expansi'!C254+'Fund. Class'!C253+'GO Class'!C253</f>
        <v>200</v>
      </c>
      <c r="C251" s="100">
        <f>'2021-JJ Class'!D254+'AfterSchool Class'!D253+'Summer Class'!D252+'BRANCHES class-With NSH exp'!D253+'Sch Part Class-WIth NSH expansi'!D254+'Fund. Class'!D253+'GO Class'!D253</f>
        <v>200</v>
      </c>
      <c r="D251" s="100">
        <f>'2021-JJ Class'!E254+'AfterSchool Class'!E253+'Summer Class'!E252+'BRANCHES class-With NSH exp'!E253+'Sch Part Class-WIth NSH expansi'!E254+'Fund. Class'!E253+'GO Class'!E253</f>
        <v>350</v>
      </c>
      <c r="E251" s="100">
        <f>'2021-JJ Class'!F254+'AfterSchool Class'!F253+'Summer Class'!F252+'BRANCHES class-With NSH exp'!F253+'Sch Part Class-WIth NSH expansi'!F254+'Fund. Class'!F253+'GO Class'!F253</f>
        <v>350</v>
      </c>
      <c r="F251" s="100">
        <f>'2021-JJ Class'!G254+'AfterSchool Class'!G253+'Summer Class'!G252+'BRANCHES class-With NSH exp'!G253+'Sch Part Class-WIth NSH expansi'!G254+'Fund. Class'!G253+'GO Class'!G253</f>
        <v>225</v>
      </c>
      <c r="G251" s="100">
        <f>'2021-JJ Class'!H254+'AfterSchool Class'!H253+'Summer Class'!H252+'BRANCHES class-With NSH exp'!H253+'Sch Part Class-WIth NSH expansi'!H254+'Fund. Class'!H253+'GO Class'!H253</f>
        <v>175</v>
      </c>
      <c r="H251" s="100">
        <f>'2021-JJ Class'!I254+'AfterSchool Class'!I253+'Summer Class'!I252+'BRANCHES class-With NSH exp'!I253+'Sch Part Class-WIth NSH expansi'!I254+'Fund. Class'!I253+'GO Class'!I253</f>
        <v>675</v>
      </c>
      <c r="I251" s="100">
        <f>'2021-JJ Class'!J254+'AfterSchool Class'!J253+'Summer Class'!J252+'BRANCHES class-With NSH exp'!J253+'Sch Part Class-WIth NSH expansi'!J254+'Fund. Class'!J253+'GO Class'!J253</f>
        <v>200</v>
      </c>
      <c r="J251" s="100">
        <f>'2021-JJ Class'!K254+'AfterSchool Class'!K253+'Summer Class'!K252+'BRANCHES class-With NSH exp'!K253+'Sch Part Class-WIth NSH expansi'!K254+'Fund. Class'!K253+'GO Class'!K253</f>
        <v>425</v>
      </c>
      <c r="K251" s="100">
        <f>'2021-JJ Class'!L254+'AfterSchool Class'!L253+'Summer Class'!L252+'BRANCHES class-With NSH exp'!L253+'Sch Part Class-WIth NSH expansi'!L254+'Fund. Class'!L253+'GO Class'!L253</f>
        <v>275</v>
      </c>
      <c r="L251" s="100">
        <f>'2021-JJ Class'!M254+'AfterSchool Class'!M253+'Summer Class'!M252+'BRANCHES class-With NSH exp'!M253+'Sch Part Class-WIth NSH expansi'!M254+'Fund. Class'!M253+'GO Class'!M253</f>
        <v>275</v>
      </c>
      <c r="M251" s="100">
        <f>'2021-JJ Class'!N254+'AfterSchool Class'!N253+'Summer Class'!N252+'BRANCHES class-With NSH exp'!N253+'Sch Part Class-WIth NSH expansi'!N254+'Fund. Class'!N253+'GO Class'!N253</f>
        <v>200</v>
      </c>
      <c r="N251" s="101">
        <f>SUM(B251:M251)</f>
        <v>3550</v>
      </c>
    </row>
    <row r="252" spans="1:14" ht="15" hidden="1" customHeight="1">
      <c r="A252" s="23" t="s">
        <v>229</v>
      </c>
      <c r="B252" s="100">
        <f>'2021-JJ Class'!C255+'AfterSchool Class'!C254+'Summer Class'!C253+'BRANCHES class-With NSH exp'!C254+'Sch Part Class-WIth NSH expansi'!C255+'Fund. Class'!C254+'GO Class'!C254</f>
        <v>0</v>
      </c>
      <c r="C252" s="100">
        <f>'2021-JJ Class'!D255+'AfterSchool Class'!D254+'Summer Class'!D253+'BRANCHES class-With NSH exp'!D254+'Sch Part Class-WIth NSH expansi'!D255+'Fund. Class'!D254+'GO Class'!D254</f>
        <v>0</v>
      </c>
      <c r="D252" s="100">
        <f>'2021-JJ Class'!E255+'AfterSchool Class'!E254+'Summer Class'!E253+'BRANCHES class-With NSH exp'!E254+'Sch Part Class-WIth NSH expansi'!E255+'Fund. Class'!E254+'GO Class'!E254</f>
        <v>0</v>
      </c>
      <c r="E252" s="100">
        <f>'2021-JJ Class'!F255+'AfterSchool Class'!F254+'Summer Class'!F253+'BRANCHES class-With NSH exp'!F254+'Sch Part Class-WIth NSH expansi'!F255+'Fund. Class'!F254+'GO Class'!F254</f>
        <v>0</v>
      </c>
      <c r="F252" s="100">
        <f>'2021-JJ Class'!G255+'AfterSchool Class'!G254+'Summer Class'!G253+'BRANCHES class-With NSH exp'!G254+'Sch Part Class-WIth NSH expansi'!G255+'Fund. Class'!G254+'GO Class'!G254</f>
        <v>0</v>
      </c>
      <c r="G252" s="100">
        <f>'2021-JJ Class'!H255+'AfterSchool Class'!H254+'Summer Class'!H253+'BRANCHES class-With NSH exp'!H254+'Sch Part Class-WIth NSH expansi'!H255+'Fund. Class'!H254+'GO Class'!H254</f>
        <v>0</v>
      </c>
      <c r="H252" s="100">
        <f>'2021-JJ Class'!I255+'AfterSchool Class'!I254+'Summer Class'!I253+'BRANCHES class-With NSH exp'!I254+'Sch Part Class-WIth NSH expansi'!I255+'Fund. Class'!I254+'GO Class'!I254</f>
        <v>0</v>
      </c>
      <c r="I252" s="100">
        <f>'2021-JJ Class'!J255+'AfterSchool Class'!J254+'Summer Class'!J253+'BRANCHES class-With NSH exp'!J254+'Sch Part Class-WIth NSH expansi'!J255+'Fund. Class'!J254+'GO Class'!J254</f>
        <v>0</v>
      </c>
      <c r="J252" s="100">
        <f>'2021-JJ Class'!K255+'AfterSchool Class'!K254+'Summer Class'!K253+'BRANCHES class-With NSH exp'!K254+'Sch Part Class-WIth NSH expansi'!K255+'Fund. Class'!K254+'GO Class'!K254</f>
        <v>0</v>
      </c>
      <c r="K252" s="100">
        <f>'2021-JJ Class'!L255+'AfterSchool Class'!L254+'Summer Class'!L253+'BRANCHES class-With NSH exp'!L254+'Sch Part Class-WIth NSH expansi'!L255+'Fund. Class'!L254+'GO Class'!L254</f>
        <v>0</v>
      </c>
      <c r="L252" s="100">
        <f>'2021-JJ Class'!M255+'AfterSchool Class'!M254+'Summer Class'!M253+'BRANCHES class-With NSH exp'!M254+'Sch Part Class-WIth NSH expansi'!M255+'Fund. Class'!M254+'GO Class'!M254</f>
        <v>0</v>
      </c>
      <c r="M252" s="100">
        <f>'2021-JJ Class'!N255+'AfterSchool Class'!N254+'Summer Class'!N253+'BRANCHES class-With NSH exp'!N254+'Sch Part Class-WIth NSH expansi'!N255+'Fund. Class'!N254+'GO Class'!N254</f>
        <v>0</v>
      </c>
      <c r="N252" s="101"/>
    </row>
    <row r="253" spans="1:14" hidden="1">
      <c r="A253" s="23" t="s">
        <v>230</v>
      </c>
      <c r="B253" s="100">
        <f>'2021-JJ Class'!C256+'AfterSchool Class'!C255+'Summer Class'!C254+'BRANCHES class-With NSH exp'!C255+'Sch Part Class-WIth NSH expansi'!C256+'Fund. Class'!C255+'GO Class'!C255</f>
        <v>20</v>
      </c>
      <c r="C253" s="100">
        <f>'2021-JJ Class'!D256+'AfterSchool Class'!D255+'Summer Class'!D254+'BRANCHES class-With NSH exp'!D255+'Sch Part Class-WIth NSH expansi'!D256+'Fund. Class'!D255+'GO Class'!D255</f>
        <v>20</v>
      </c>
      <c r="D253" s="100">
        <f>'2021-JJ Class'!E256+'AfterSchool Class'!E255+'Summer Class'!E254+'BRANCHES class-With NSH exp'!E255+'Sch Part Class-WIth NSH expansi'!E256+'Fund. Class'!E255+'GO Class'!E255</f>
        <v>20</v>
      </c>
      <c r="E253" s="100">
        <f>'2021-JJ Class'!F256+'AfterSchool Class'!F255+'Summer Class'!F254+'BRANCHES class-With NSH exp'!F255+'Sch Part Class-WIth NSH expansi'!F256+'Fund. Class'!F255+'GO Class'!F255</f>
        <v>20</v>
      </c>
      <c r="F253" s="100">
        <f>'2021-JJ Class'!G256+'AfterSchool Class'!G255+'Summer Class'!G254+'BRANCHES class-With NSH exp'!G255+'Sch Part Class-WIth NSH expansi'!G256+'Fund. Class'!G255+'GO Class'!G255</f>
        <v>20</v>
      </c>
      <c r="G253" s="100">
        <f>'2021-JJ Class'!H256+'AfterSchool Class'!H255+'Summer Class'!H254+'BRANCHES class-With NSH exp'!H255+'Sch Part Class-WIth NSH expansi'!H256+'Fund. Class'!H255+'GO Class'!H255</f>
        <v>0</v>
      </c>
      <c r="H253" s="100">
        <f>'2021-JJ Class'!I256+'AfterSchool Class'!I255+'Summer Class'!I254+'BRANCHES class-With NSH exp'!I255+'Sch Part Class-WIth NSH expansi'!I256+'Fund. Class'!I255+'GO Class'!I255</f>
        <v>40</v>
      </c>
      <c r="I253" s="100">
        <f>'2021-JJ Class'!J256+'AfterSchool Class'!J255+'Summer Class'!J254+'BRANCHES class-With NSH exp'!J255+'Sch Part Class-WIth NSH expansi'!J256+'Fund. Class'!J255+'GO Class'!J255</f>
        <v>20</v>
      </c>
      <c r="J253" s="100">
        <f>'2021-JJ Class'!K256+'AfterSchool Class'!K255+'Summer Class'!K254+'BRANCHES class-With NSH exp'!K255+'Sch Part Class-WIth NSH expansi'!K256+'Fund. Class'!K255+'GO Class'!K255</f>
        <v>40</v>
      </c>
      <c r="K253" s="100">
        <f>'2021-JJ Class'!L256+'AfterSchool Class'!L255+'Summer Class'!L254+'BRANCHES class-With NSH exp'!L255+'Sch Part Class-WIth NSH expansi'!L256+'Fund. Class'!L255+'GO Class'!L255</f>
        <v>20</v>
      </c>
      <c r="L253" s="100">
        <f>'2021-JJ Class'!M256+'AfterSchool Class'!M255+'Summer Class'!M254+'BRANCHES class-With NSH exp'!M255+'Sch Part Class-WIth NSH expansi'!M256+'Fund. Class'!M255+'GO Class'!M255</f>
        <v>20</v>
      </c>
      <c r="M253" s="100">
        <f>'2021-JJ Class'!N256+'AfterSchool Class'!N255+'Summer Class'!N254+'BRANCHES class-With NSH exp'!N255+'Sch Part Class-WIth NSH expansi'!N256+'Fund. Class'!N255+'GO Class'!N255</f>
        <v>20</v>
      </c>
      <c r="N253" s="101">
        <f>SUM(B253:M253)</f>
        <v>260</v>
      </c>
    </row>
    <row r="254" spans="1:14" hidden="1">
      <c r="A254" s="23" t="s">
        <v>231</v>
      </c>
      <c r="B254" s="100">
        <f>'2021-JJ Class'!C257+'AfterSchool Class'!C256+'Summer Class'!C255+'BRANCHES class-With NSH exp'!C256+'Sch Part Class-WIth NSH expansi'!C257+'Fund. Class'!C256+'GO Class'!C256</f>
        <v>190</v>
      </c>
      <c r="C254" s="100">
        <f>'2021-JJ Class'!D257+'AfterSchool Class'!D256+'Summer Class'!D255+'BRANCHES class-With NSH exp'!D256+'Sch Part Class-WIth NSH expansi'!D257+'Fund. Class'!D256+'GO Class'!D256</f>
        <v>190</v>
      </c>
      <c r="D254" s="100">
        <f>'2021-JJ Class'!E257+'AfterSchool Class'!E256+'Summer Class'!E255+'BRANCHES class-With NSH exp'!E256+'Sch Part Class-WIth NSH expansi'!E257+'Fund. Class'!E256+'GO Class'!E256</f>
        <v>190</v>
      </c>
      <c r="E254" s="100">
        <f>'2021-JJ Class'!F257+'AfterSchool Class'!F256+'Summer Class'!F255+'BRANCHES class-With NSH exp'!F256+'Sch Part Class-WIth NSH expansi'!F257+'Fund. Class'!F256+'GO Class'!F256</f>
        <v>190</v>
      </c>
      <c r="F254" s="100">
        <f>'2021-JJ Class'!G257+'AfterSchool Class'!G256+'Summer Class'!G255+'BRANCHES class-With NSH exp'!G256+'Sch Part Class-WIth NSH expansi'!G257+'Fund. Class'!G256+'GO Class'!G256</f>
        <v>190</v>
      </c>
      <c r="G254" s="100">
        <f>'2021-JJ Class'!H257+'AfterSchool Class'!H256+'Summer Class'!H255+'BRANCHES class-With NSH exp'!H256+'Sch Part Class-WIth NSH expansi'!H257+'Fund. Class'!H256+'GO Class'!H256</f>
        <v>190</v>
      </c>
      <c r="H254" s="100">
        <f>'2021-JJ Class'!I257+'AfterSchool Class'!I256+'Summer Class'!I255+'BRANCHES class-With NSH exp'!I256+'Sch Part Class-WIth NSH expansi'!I257+'Fund. Class'!I256+'GO Class'!I256</f>
        <v>190</v>
      </c>
      <c r="I254" s="100">
        <f>'2021-JJ Class'!J257+'AfterSchool Class'!J256+'Summer Class'!J255+'BRANCHES class-With NSH exp'!J256+'Sch Part Class-WIth NSH expansi'!J257+'Fund. Class'!J256+'GO Class'!J256</f>
        <v>190</v>
      </c>
      <c r="J254" s="100">
        <f>'2021-JJ Class'!K257+'AfterSchool Class'!K256+'Summer Class'!K255+'BRANCHES class-With NSH exp'!K256+'Sch Part Class-WIth NSH expansi'!K257+'Fund. Class'!K256+'GO Class'!K256</f>
        <v>191</v>
      </c>
      <c r="K254" s="100">
        <f>'2021-JJ Class'!L257+'AfterSchool Class'!L256+'Summer Class'!L255+'BRANCHES class-With NSH exp'!L256+'Sch Part Class-WIth NSH expansi'!L257+'Fund. Class'!L256+'GO Class'!L256</f>
        <v>191</v>
      </c>
      <c r="L254" s="100">
        <f>'2021-JJ Class'!M257+'AfterSchool Class'!M256+'Summer Class'!M255+'BRANCHES class-With NSH exp'!M256+'Sch Part Class-WIth NSH expansi'!M257+'Fund. Class'!M256+'GO Class'!M256</f>
        <v>191</v>
      </c>
      <c r="M254" s="100">
        <f>'2021-JJ Class'!N257+'AfterSchool Class'!N256+'Summer Class'!N255+'BRANCHES class-With NSH exp'!N256+'Sch Part Class-WIth NSH expansi'!N257+'Fund. Class'!N256+'GO Class'!N256</f>
        <v>191</v>
      </c>
      <c r="N254" s="101">
        <f>SUM(B254:M254)</f>
        <v>2284</v>
      </c>
    </row>
    <row r="255" spans="1:14" s="263" customFormat="1" hidden="1">
      <c r="A255" s="268" t="s">
        <v>228</v>
      </c>
      <c r="B255" s="323">
        <v>200</v>
      </c>
      <c r="C255" s="323">
        <v>350</v>
      </c>
      <c r="D255" s="323">
        <v>350</v>
      </c>
      <c r="E255" s="323">
        <v>350</v>
      </c>
      <c r="F255" s="323">
        <v>225</v>
      </c>
      <c r="G255" s="323">
        <v>175</v>
      </c>
      <c r="H255" s="323">
        <v>425</v>
      </c>
      <c r="I255" s="323">
        <v>200</v>
      </c>
      <c r="J255" s="323">
        <v>425</v>
      </c>
      <c r="K255" s="323">
        <v>275</v>
      </c>
      <c r="L255" s="323">
        <v>275</v>
      </c>
      <c r="M255" s="323">
        <v>200</v>
      </c>
      <c r="N255" s="323">
        <f t="shared" ref="N255" si="43">SUM(N253:N254)</f>
        <v>2544</v>
      </c>
    </row>
    <row r="256" spans="1:14" s="263" customFormat="1" hidden="1">
      <c r="A256" s="268" t="s">
        <v>230</v>
      </c>
      <c r="B256" s="266">
        <v>20</v>
      </c>
      <c r="C256" s="266">
        <v>20</v>
      </c>
      <c r="D256" s="266">
        <v>20</v>
      </c>
      <c r="E256" s="266">
        <v>20</v>
      </c>
      <c r="F256" s="266">
        <v>20</v>
      </c>
      <c r="G256" s="266">
        <v>0</v>
      </c>
      <c r="H256" s="266">
        <v>40</v>
      </c>
      <c r="I256" s="266">
        <v>20</v>
      </c>
      <c r="J256" s="266">
        <v>40</v>
      </c>
      <c r="K256" s="266">
        <v>20</v>
      </c>
      <c r="L256" s="266">
        <v>20</v>
      </c>
      <c r="M256" s="266">
        <v>20</v>
      </c>
      <c r="N256" s="323">
        <f>SUM(B256:M256)</f>
        <v>260</v>
      </c>
    </row>
    <row r="257" spans="1:14" s="354" customFormat="1" hidden="1">
      <c r="A257" s="268" t="s">
        <v>231</v>
      </c>
      <c r="B257" s="353">
        <v>175</v>
      </c>
      <c r="C257" s="353">
        <v>175</v>
      </c>
      <c r="D257" s="353">
        <v>175</v>
      </c>
      <c r="E257" s="353">
        <v>175</v>
      </c>
      <c r="F257" s="353">
        <v>175</v>
      </c>
      <c r="G257" s="353">
        <v>175</v>
      </c>
      <c r="H257" s="353">
        <v>175</v>
      </c>
      <c r="I257" s="353">
        <v>175</v>
      </c>
      <c r="J257" s="353">
        <v>175</v>
      </c>
      <c r="K257" s="353">
        <v>175</v>
      </c>
      <c r="L257" s="353">
        <v>175</v>
      </c>
      <c r="M257" s="353">
        <v>175</v>
      </c>
      <c r="N257" s="353">
        <f>SUM(B257:M257)</f>
        <v>2100</v>
      </c>
    </row>
    <row r="258" spans="1:14" hidden="1">
      <c r="A258" s="33" t="s">
        <v>233</v>
      </c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</row>
    <row r="259" spans="1:14" hidden="1">
      <c r="A259" s="33" t="s">
        <v>234</v>
      </c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</row>
    <row r="260" spans="1:14" hidden="1">
      <c r="A260" s="33" t="s">
        <v>235</v>
      </c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</row>
    <row r="261" spans="1:14" s="39" customFormat="1" ht="18.75">
      <c r="A261" s="55" t="s">
        <v>237</v>
      </c>
      <c r="B261" s="109">
        <f t="shared" ref="B261:N261" si="44">SUM(B258:B260,B257,B248,B243,B218,B196,B188,B165,B118,B109)</f>
        <v>54460.73333333333</v>
      </c>
      <c r="C261" s="109">
        <f t="shared" si="44"/>
        <v>54460.73</v>
      </c>
      <c r="D261" s="109">
        <f t="shared" si="44"/>
        <v>54510.73</v>
      </c>
      <c r="E261" s="109">
        <f t="shared" si="44"/>
        <v>54510.73</v>
      </c>
      <c r="F261" s="109">
        <f t="shared" si="44"/>
        <v>55310.73</v>
      </c>
      <c r="G261" s="109">
        <f t="shared" si="44"/>
        <v>54827.73</v>
      </c>
      <c r="H261" s="109">
        <f t="shared" si="44"/>
        <v>76541.279999999999</v>
      </c>
      <c r="I261" s="109">
        <f t="shared" si="44"/>
        <v>55728.73</v>
      </c>
      <c r="J261" s="109">
        <f t="shared" si="44"/>
        <v>72062.73000000001</v>
      </c>
      <c r="K261" s="109">
        <f t="shared" si="44"/>
        <v>72513.73000000001</v>
      </c>
      <c r="L261" s="109">
        <f t="shared" si="44"/>
        <v>72564.73000000001</v>
      </c>
      <c r="M261" s="109">
        <f t="shared" si="44"/>
        <v>88080.28</v>
      </c>
      <c r="N261" s="109">
        <f t="shared" si="44"/>
        <v>765557.8633333334</v>
      </c>
    </row>
    <row r="262" spans="1:14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</row>
    <row r="263" spans="1:14" s="263" customFormat="1">
      <c r="A263" s="268"/>
      <c r="B263" s="360"/>
      <c r="C263" s="360"/>
      <c r="D263" s="360"/>
      <c r="E263" s="360"/>
      <c r="F263" s="360"/>
      <c r="G263" s="360"/>
      <c r="H263" s="360"/>
      <c r="I263" s="360"/>
      <c r="J263" s="360"/>
      <c r="K263" s="360"/>
      <c r="L263" s="360"/>
      <c r="M263" s="361"/>
      <c r="N263" s="360"/>
    </row>
    <row r="264" spans="1:14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216"/>
      <c r="N264" s="110"/>
    </row>
    <row r="265" spans="1:14"/>
    <row r="266" spans="1:14">
      <c r="M266" s="169"/>
    </row>
    <row r="267" spans="1:14"/>
    <row r="268" spans="1:14"/>
    <row r="269" spans="1:14"/>
    <row r="270" spans="1:14"/>
    <row r="271" spans="1:14"/>
    <row r="272" spans="1:14"/>
    <row r="273"/>
    <row r="274"/>
    <row r="275"/>
    <row r="276"/>
    <row r="277"/>
  </sheetData>
  <mergeCells count="13">
    <mergeCell ref="G186:G187"/>
    <mergeCell ref="B186:B187"/>
    <mergeCell ref="C186:C187"/>
    <mergeCell ref="D186:D187"/>
    <mergeCell ref="E186:E187"/>
    <mergeCell ref="F186:F187"/>
    <mergeCell ref="N186:N187"/>
    <mergeCell ref="H186:H187"/>
    <mergeCell ref="I186:I187"/>
    <mergeCell ref="J186:J187"/>
    <mergeCell ref="K186:K187"/>
    <mergeCell ref="L186:L187"/>
    <mergeCell ref="M186:M187"/>
  </mergeCells>
  <pageMargins left="0.7" right="0.7" top="0.75" bottom="0.75" header="0.3" footer="0.3"/>
  <pageSetup paperSize="5" scale="72" fitToHeight="0" orientation="landscape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7E65-6852-474A-AA23-F28A228FB2CC}">
  <sheetPr>
    <pageSetUpPr fitToPage="1"/>
  </sheetPr>
  <dimension ref="A1:V277"/>
  <sheetViews>
    <sheetView zoomScale="73" zoomScaleNormal="75" zoomScalePageLayoutView="150" workbookViewId="0">
      <pane ySplit="4" topLeftCell="A117" activePane="bottomLeft" state="frozen"/>
      <selection pane="bottomLeft" activeCell="A114" sqref="A114"/>
    </sheetView>
  </sheetViews>
  <sheetFormatPr defaultColWidth="0" defaultRowHeight="15" zeroHeight="1"/>
  <cols>
    <col min="1" max="1" width="58.42578125" style="14" bestFit="1" customWidth="1"/>
    <col min="2" max="2" width="12.140625" style="14" hidden="1" customWidth="1"/>
    <col min="3" max="7" width="11.42578125" style="14" hidden="1" customWidth="1"/>
    <col min="8" max="8" width="12.42578125" style="14" hidden="1" customWidth="1"/>
    <col min="9" max="13" width="11.42578125" style="14" hidden="1" customWidth="1"/>
    <col min="14" max="14" width="26.28515625" style="14" bestFit="1" customWidth="1"/>
    <col min="15" max="22" width="0" style="14" hidden="1" customWidth="1"/>
    <col min="23" max="16384" width="8.85546875" style="14" hidden="1"/>
  </cols>
  <sheetData>
    <row r="1" spans="1:14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>
      <c r="A3" s="11" t="s">
        <v>932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8" customFormat="1">
      <c r="A4" s="15"/>
      <c r="B4" s="199">
        <v>43485</v>
      </c>
      <c r="C4" s="199">
        <v>43516</v>
      </c>
      <c r="D4" s="199">
        <v>43544</v>
      </c>
      <c r="E4" s="199">
        <v>43575</v>
      </c>
      <c r="F4" s="199">
        <v>43605</v>
      </c>
      <c r="G4" s="199">
        <v>43636</v>
      </c>
      <c r="H4" s="199">
        <v>43666</v>
      </c>
      <c r="I4" s="199">
        <v>43697</v>
      </c>
      <c r="J4" s="199">
        <v>43728</v>
      </c>
      <c r="K4" s="199">
        <v>43758</v>
      </c>
      <c r="L4" s="199">
        <v>43789</v>
      </c>
      <c r="M4" s="200">
        <v>43819</v>
      </c>
      <c r="N4" s="17" t="s">
        <v>3</v>
      </c>
    </row>
    <row r="5" spans="1:14" s="58" customFormat="1" ht="18.75">
      <c r="A5" s="56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>
      <c r="A6" s="356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idden="1">
      <c r="A7" s="2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6"/>
    </row>
    <row r="8" spans="1:14" hidden="1">
      <c r="A8" s="22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6"/>
    </row>
    <row r="9" spans="1:14">
      <c r="A9" s="22" t="s">
        <v>8</v>
      </c>
      <c r="B9" s="10"/>
      <c r="C9" s="10"/>
      <c r="D9" s="10"/>
      <c r="E9" s="10"/>
      <c r="F9" s="10"/>
      <c r="G9" s="10"/>
      <c r="H9" s="116">
        <f>'2021-JJ Class'!I9</f>
        <v>0</v>
      </c>
      <c r="I9" s="116">
        <f>'2021-JJ Class'!J9</f>
        <v>0</v>
      </c>
      <c r="J9" s="116">
        <f>'2021-JJ Class'!K9</f>
        <v>0</v>
      </c>
      <c r="K9" s="116">
        <f>'2021-JJ Class'!L9</f>
        <v>0</v>
      </c>
      <c r="L9" s="116">
        <f>'2021-JJ Class'!M9</f>
        <v>0</v>
      </c>
      <c r="M9" s="116">
        <f>'2021-JJ Class'!N9</f>
        <v>0</v>
      </c>
      <c r="N9" s="116">
        <f>SUM(H9:M9)</f>
        <v>0</v>
      </c>
    </row>
    <row r="10" spans="1:14" hidden="1">
      <c r="A10" s="23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16"/>
    </row>
    <row r="11" spans="1:14">
      <c r="A11" s="23" t="s">
        <v>10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6"/>
    </row>
    <row r="12" spans="1:14">
      <c r="A12" s="214" t="s">
        <v>11</v>
      </c>
      <c r="B12" s="100">
        <v>24000</v>
      </c>
      <c r="C12" s="100">
        <v>24000</v>
      </c>
      <c r="D12" s="100">
        <v>24000</v>
      </c>
      <c r="E12" s="100">
        <v>24000</v>
      </c>
      <c r="F12" s="100">
        <v>24000</v>
      </c>
      <c r="G12" s="100">
        <v>24000</v>
      </c>
      <c r="H12" s="100">
        <v>24000</v>
      </c>
      <c r="I12" s="100">
        <v>24000</v>
      </c>
      <c r="J12" s="100">
        <v>24000</v>
      </c>
      <c r="K12" s="100">
        <v>24000</v>
      </c>
      <c r="L12" s="100">
        <v>24000</v>
      </c>
      <c r="M12" s="100">
        <v>24000</v>
      </c>
      <c r="N12" s="117">
        <f>SUM(B12:M12)</f>
        <v>288000</v>
      </c>
    </row>
    <row r="13" spans="1:14" s="26" customFormat="1">
      <c r="A13" s="21" t="s">
        <v>256</v>
      </c>
      <c r="B13" s="174">
        <v>60462.86</v>
      </c>
      <c r="C13" s="174">
        <f>'2021-JJ Class'!D12+'AfterSchool Class'!D12+'Summer Class'!D12+'BRANCHES class-With NSH exp'!D12+'Sch Part Class-WIth NSH expansi'!D12+'Fund. Class'!D12+'GO Class'!D12</f>
        <v>0</v>
      </c>
      <c r="D13" s="174">
        <f>'2021-JJ Class'!E12+'AfterSchool Class'!E12+'Summer Class'!E12+'BRANCHES class-With NSH exp'!E12+'Sch Part Class-WIth NSH expansi'!E12+'Fund. Class'!E12+'GO Class'!E12</f>
        <v>0</v>
      </c>
      <c r="E13" s="174">
        <f>'2021-JJ Class'!F12+'AfterSchool Class'!F12+'Summer Class'!F12+'BRANCHES class-With NSH exp'!F12+'Sch Part Class-WIth NSH expansi'!F12+'Fund. Class'!F12+'GO Class'!F12</f>
        <v>0</v>
      </c>
      <c r="F13" s="174">
        <f>'2021-JJ Class'!G12+'AfterSchool Class'!G12+'Summer Class'!G12+'BRANCHES class-With NSH exp'!G12+'Sch Part Class-WIth NSH expansi'!G12+'Fund. Class'!G12+'GO Class'!G12</f>
        <v>0</v>
      </c>
      <c r="G13" s="174">
        <f>'2021-JJ Class'!H12+'AfterSchool Class'!H12+'Summer Class'!H12+'BRANCHES class-With NSH exp'!H12+'Sch Part Class-WIth NSH expansi'!H12+'Fund. Class'!H12+'GO Class'!H12</f>
        <v>0</v>
      </c>
      <c r="H13" s="174">
        <f>'2021-JJ Class'!I12+'AfterSchool Class'!I12+'Summer Class'!I12+'BRANCHES class-With NSH exp'!I12+'Sch Part Class-WIth NSH expansi'!I12+'Fund. Class'!I12+'GO Class'!I12</f>
        <v>0</v>
      </c>
      <c r="I13" s="174">
        <f>'2021-JJ Class'!J12+'AfterSchool Class'!J12+'Summer Class'!J12+'BRANCHES class-With NSH exp'!J12+'Sch Part Class-WIth NSH expansi'!J12+'Fund. Class'!J12+'GO Class'!J12</f>
        <v>0</v>
      </c>
      <c r="J13" s="174">
        <f>'2021-JJ Class'!K12+'AfterSchool Class'!K12+'Summer Class'!K12+'BRANCHES class-With NSH exp'!K12+'Sch Part Class-WIth NSH expansi'!K12+'Fund. Class'!K12+'GO Class'!K12</f>
        <v>0</v>
      </c>
      <c r="K13" s="174">
        <f>'2021-JJ Class'!L12+'AfterSchool Class'!L12+'Summer Class'!L12+'BRANCHES class-With NSH exp'!L12+'Sch Part Class-WIth NSH expansi'!L12+'Fund. Class'!L12+'GO Class'!L12</f>
        <v>0</v>
      </c>
      <c r="L13" s="174">
        <f>'2021-JJ Class'!M12+'AfterSchool Class'!M12+'Summer Class'!M12+'BRANCHES class-With NSH exp'!M12+'Sch Part Class-WIth NSH expansi'!M12+'Fund. Class'!M12+'GO Class'!M12</f>
        <v>0</v>
      </c>
      <c r="M13" s="174">
        <f>'2021-JJ Class'!N12+'AfterSchool Class'!N12+'Summer Class'!N12+'BRANCHES class-With NSH exp'!N12+'Sch Part Class-WIth NSH expansi'!N12+'Fund. Class'!N12+'GO Class'!N12</f>
        <v>0</v>
      </c>
      <c r="N13" s="175">
        <f>SUM(B13:M13)</f>
        <v>60462.86</v>
      </c>
    </row>
    <row r="14" spans="1:14" s="39" customFormat="1">
      <c r="A14" s="27" t="s">
        <v>13</v>
      </c>
      <c r="B14" s="102">
        <f>SUM(B7:B13)</f>
        <v>84462.86</v>
      </c>
      <c r="C14" s="102">
        <f t="shared" ref="C14:M14" si="0">SUM(C7:C13)</f>
        <v>24000</v>
      </c>
      <c r="D14" s="102">
        <f t="shared" si="0"/>
        <v>24000</v>
      </c>
      <c r="E14" s="102">
        <f t="shared" si="0"/>
        <v>24000</v>
      </c>
      <c r="F14" s="102">
        <f t="shared" si="0"/>
        <v>24000</v>
      </c>
      <c r="G14" s="102">
        <f t="shared" si="0"/>
        <v>24000</v>
      </c>
      <c r="H14" s="102">
        <f t="shared" si="0"/>
        <v>24000</v>
      </c>
      <c r="I14" s="102">
        <f t="shared" si="0"/>
        <v>24000</v>
      </c>
      <c r="J14" s="102">
        <f t="shared" si="0"/>
        <v>24000</v>
      </c>
      <c r="K14" s="102">
        <f t="shared" si="0"/>
        <v>24000</v>
      </c>
      <c r="L14" s="102">
        <f t="shared" si="0"/>
        <v>24000</v>
      </c>
      <c r="M14" s="102">
        <f t="shared" si="0"/>
        <v>24000</v>
      </c>
      <c r="N14" s="102">
        <f>SUM(N7:N13)</f>
        <v>348462.86</v>
      </c>
    </row>
    <row r="15" spans="1:14" ht="8.1" customHeight="1">
      <c r="A15" s="1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>
      <c r="A16" s="356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>
      <c r="A17" s="265" t="s">
        <v>240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10000</v>
      </c>
      <c r="L17" s="100">
        <v>0</v>
      </c>
      <c r="M17" s="100">
        <v>0</v>
      </c>
      <c r="N17" s="100">
        <f t="shared" ref="N17:N22" si="1">SUM(B17:M17)</f>
        <v>10000</v>
      </c>
    </row>
    <row r="18" spans="1:14">
      <c r="A18" s="267" t="s">
        <v>16</v>
      </c>
      <c r="B18" s="100">
        <f>'Fund. Class'!C17</f>
        <v>1000</v>
      </c>
      <c r="C18" s="100">
        <f>'Fund. Class'!D17</f>
        <v>1000</v>
      </c>
      <c r="D18" s="100">
        <f>'Fund. Class'!E17</f>
        <v>1000</v>
      </c>
      <c r="E18" s="100">
        <f>'Fund. Class'!F17</f>
        <v>1000</v>
      </c>
      <c r="F18" s="100">
        <f>'Fund. Class'!G17</f>
        <v>1000</v>
      </c>
      <c r="G18" s="100">
        <f>'Fund. Class'!H17</f>
        <v>1000</v>
      </c>
      <c r="H18" s="100">
        <f>'Fund. Class'!I17</f>
        <v>1000</v>
      </c>
      <c r="I18" s="100">
        <f>'Fund. Class'!J17</f>
        <v>1000</v>
      </c>
      <c r="J18" s="100">
        <f>'Fund. Class'!K17</f>
        <v>1000</v>
      </c>
      <c r="K18" s="100">
        <f>'Fund. Class'!L17</f>
        <v>1000</v>
      </c>
      <c r="L18" s="100">
        <f>'Fund. Class'!M17</f>
        <v>1000</v>
      </c>
      <c r="M18" s="100">
        <f>'Fund. Class'!N17</f>
        <v>1000</v>
      </c>
      <c r="N18" s="100">
        <f t="shared" si="1"/>
        <v>12000</v>
      </c>
    </row>
    <row r="19" spans="1:14">
      <c r="A19" s="265" t="s">
        <v>17</v>
      </c>
      <c r="B19" s="100">
        <f>'Fund. Class'!C18</f>
        <v>0</v>
      </c>
      <c r="C19" s="100">
        <f>'Fund. Class'!D18</f>
        <v>0</v>
      </c>
      <c r="D19" s="100">
        <f>'Fund. Class'!E18</f>
        <v>0</v>
      </c>
      <c r="E19" s="100">
        <f>'Fund. Class'!F18</f>
        <v>0</v>
      </c>
      <c r="F19" s="100">
        <f>'Fund. Class'!G18</f>
        <v>0</v>
      </c>
      <c r="G19" s="100">
        <f>'Fund. Class'!H18</f>
        <v>0</v>
      </c>
      <c r="H19" s="100">
        <f>'Fund. Class'!I18</f>
        <v>0</v>
      </c>
      <c r="I19" s="100">
        <f>'Fund. Class'!J18</f>
        <v>0</v>
      </c>
      <c r="J19" s="100">
        <f>'Fund. Class'!K18</f>
        <v>0</v>
      </c>
      <c r="K19" s="100">
        <f>'Fund. Class'!L18</f>
        <v>0</v>
      </c>
      <c r="L19" s="100">
        <f>'Fund. Class'!M18</f>
        <v>0</v>
      </c>
      <c r="M19" s="100">
        <v>52000</v>
      </c>
      <c r="N19" s="100">
        <f t="shared" si="1"/>
        <v>52000</v>
      </c>
    </row>
    <row r="20" spans="1:14">
      <c r="A20" s="265" t="s">
        <v>241</v>
      </c>
      <c r="B20" s="100">
        <v>2500</v>
      </c>
      <c r="C20" s="100">
        <v>2500</v>
      </c>
      <c r="D20" s="100">
        <v>2500</v>
      </c>
      <c r="E20" s="100">
        <v>2500</v>
      </c>
      <c r="F20" s="100">
        <v>2500</v>
      </c>
      <c r="G20" s="100">
        <v>2500</v>
      </c>
      <c r="H20" s="100">
        <v>2500</v>
      </c>
      <c r="I20" s="100">
        <v>2500</v>
      </c>
      <c r="J20" s="100">
        <v>2500</v>
      </c>
      <c r="K20" s="100">
        <v>2500</v>
      </c>
      <c r="L20" s="100">
        <v>2500</v>
      </c>
      <c r="M20" s="100">
        <v>2500</v>
      </c>
      <c r="N20" s="100">
        <f t="shared" si="1"/>
        <v>30000</v>
      </c>
    </row>
    <row r="21" spans="1:14">
      <c r="A21" s="265" t="s">
        <v>19</v>
      </c>
      <c r="B21" s="100">
        <v>3000</v>
      </c>
      <c r="C21" s="100">
        <v>3000</v>
      </c>
      <c r="D21" s="100">
        <v>3000</v>
      </c>
      <c r="E21" s="100">
        <v>3000</v>
      </c>
      <c r="F21" s="100">
        <v>3000</v>
      </c>
      <c r="G21" s="100">
        <v>3000</v>
      </c>
      <c r="H21" s="100">
        <v>3000</v>
      </c>
      <c r="I21" s="100">
        <v>3000</v>
      </c>
      <c r="J21" s="100">
        <v>3000</v>
      </c>
      <c r="K21" s="100">
        <v>3000</v>
      </c>
      <c r="L21" s="100">
        <v>3000</v>
      </c>
      <c r="M21" s="100">
        <v>3000</v>
      </c>
      <c r="N21" s="100">
        <f t="shared" si="1"/>
        <v>36000</v>
      </c>
    </row>
    <row r="22" spans="1:14">
      <c r="A22" s="355" t="s">
        <v>257</v>
      </c>
      <c r="B22" s="100">
        <f>'2021-JJ Class'!C98+'AfterSchool Class'!C98+'Summer Class'!C98+'BRANCHES class-With NSH exp'!C98+'Sch Part Class-WIth NSH expansi'!C98+'Fund. Class'!C98+'GO Class'!C98</f>
        <v>0</v>
      </c>
      <c r="C22" s="100">
        <f>'2021-JJ Class'!D98+'AfterSchool Class'!D98+'Summer Class'!D98+'BRANCHES class-With NSH exp'!D98+'Sch Part Class-WIth NSH expansi'!D98+'Fund. Class'!D98+'GO Class'!D98</f>
        <v>0</v>
      </c>
      <c r="D22" s="100">
        <f>'2021-JJ Class'!E98+'AfterSchool Class'!E98+'Summer Class'!E98+'BRANCHES class-With NSH exp'!E98+'Sch Part Class-WIth NSH expansi'!E98+'Fund. Class'!E98+'GO Class'!E98</f>
        <v>0</v>
      </c>
      <c r="E22" s="100">
        <v>26500</v>
      </c>
      <c r="F22" s="100">
        <f>'2021-JJ Class'!G98+'AfterSchool Class'!G98+'Summer Class'!G98+'BRANCHES class-With NSH exp'!G98+'Sch Part Class-WIth NSH expansi'!G98+'Fund. Class'!G98+'GO Class'!G98</f>
        <v>0</v>
      </c>
      <c r="G22" s="100">
        <f>'2021-JJ Class'!H98+'AfterSchool Class'!H98+'Summer Class'!H98+'BRANCHES class-With NSH exp'!H98+'Sch Part Class-WIth NSH expansi'!H98+'Fund. Class'!H98+'GO Class'!H98</f>
        <v>0</v>
      </c>
      <c r="H22" s="100">
        <f>'2021-JJ Class'!I98+'AfterSchool Class'!I98+'Summer Class'!I98+'BRANCHES class-With NSH exp'!I98+'Sch Part Class-WIth NSH expansi'!I98+'Fund. Class'!I98+'GO Class'!I98</f>
        <v>0</v>
      </c>
      <c r="I22" s="100">
        <f>'2021-JJ Class'!J98+'AfterSchool Class'!J98+'Summer Class'!J98+'BRANCHES class-With NSH exp'!J98+'Sch Part Class-WIth NSH expansi'!J98+'Fund. Class'!J98+'GO Class'!J98</f>
        <v>0</v>
      </c>
      <c r="J22" s="100">
        <f>'2021-JJ Class'!K98+'AfterSchool Class'!K98+'Summer Class'!K98+'BRANCHES class-With NSH exp'!K98+'Sch Part Class-WIth NSH expansi'!K98+'Fund. Class'!K98+'GO Class'!K98</f>
        <v>0</v>
      </c>
      <c r="K22" s="100">
        <f>'2021-JJ Class'!L98+'AfterSchool Class'!L98+'Summer Class'!L98+'BRANCHES class-With NSH exp'!L98+'Sch Part Class-WIth NSH expansi'!L98+'Fund. Class'!L98+'GO Class'!L98</f>
        <v>0</v>
      </c>
      <c r="L22" s="100">
        <f>'2021-JJ Class'!M98+'AfterSchool Class'!M98+'Summer Class'!M98+'BRANCHES class-With NSH exp'!M98+'Sch Part Class-WIth NSH expansi'!M98+'Fund. Class'!M98+'GO Class'!M98</f>
        <v>0</v>
      </c>
      <c r="M22" s="100">
        <f>'2021-JJ Class'!N98+'AfterSchool Class'!N98+'Summer Class'!N98+'BRANCHES class-With NSH exp'!N98+'Sch Part Class-WIth NSH expansi'!N98+'Fund. Class'!N98+'GO Class'!N98</f>
        <v>0</v>
      </c>
      <c r="N22" s="100">
        <f t="shared" si="1"/>
        <v>26500</v>
      </c>
    </row>
    <row r="23" spans="1:14">
      <c r="A23" s="268" t="s">
        <v>258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>
      <c r="A24" s="26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>
      <c r="A25" s="265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s="39" customFormat="1">
      <c r="A26" s="27" t="s">
        <v>22</v>
      </c>
      <c r="B26" s="102">
        <f>SUM(B17:B25)</f>
        <v>6500</v>
      </c>
      <c r="C26" s="102">
        <f t="shared" ref="C26:N26" si="2">SUM(C17:C25)</f>
        <v>6500</v>
      </c>
      <c r="D26" s="102">
        <f t="shared" si="2"/>
        <v>6500</v>
      </c>
      <c r="E26" s="102">
        <f t="shared" si="2"/>
        <v>33000</v>
      </c>
      <c r="F26" s="102">
        <f t="shared" si="2"/>
        <v>6500</v>
      </c>
      <c r="G26" s="102">
        <f t="shared" si="2"/>
        <v>6500</v>
      </c>
      <c r="H26" s="102">
        <f t="shared" si="2"/>
        <v>6500</v>
      </c>
      <c r="I26" s="102">
        <f t="shared" si="2"/>
        <v>6500</v>
      </c>
      <c r="J26" s="102">
        <f t="shared" si="2"/>
        <v>6500</v>
      </c>
      <c r="K26" s="102">
        <f t="shared" si="2"/>
        <v>16500</v>
      </c>
      <c r="L26" s="102">
        <f t="shared" si="2"/>
        <v>6500</v>
      </c>
      <c r="M26" s="102">
        <f t="shared" si="2"/>
        <v>58500</v>
      </c>
      <c r="N26" s="102">
        <f t="shared" si="2"/>
        <v>166500</v>
      </c>
    </row>
    <row r="27" spans="1:14" ht="8.1" customHeight="1">
      <c r="A27" s="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>
      <c r="A28" s="27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idden="1">
      <c r="A29" s="265" t="s">
        <v>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idden="1">
      <c r="A30" s="22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s="48" customFormat="1">
      <c r="A31" s="46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s="48" customFormat="1">
      <c r="A32" s="54" t="s">
        <v>27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>
      <c r="A33" s="359" t="s">
        <v>259</v>
      </c>
      <c r="B33" s="100">
        <v>1178</v>
      </c>
      <c r="C33" s="100">
        <v>1178</v>
      </c>
      <c r="D33" s="100">
        <v>1178</v>
      </c>
      <c r="E33" s="100">
        <v>1178</v>
      </c>
      <c r="F33" s="100">
        <v>1178</v>
      </c>
      <c r="G33" s="100"/>
      <c r="H33" s="100">
        <f>'2021-JJ Class'!I33+'AfterSchool Class'!I33+'Summer Class'!I33+'BRANCHES class-With NSH exp'!I33+'Sch Part Class-WIth NSH expansi'!I33+'Fund. Class'!I33+'GO Class'!I33</f>
        <v>0</v>
      </c>
      <c r="I33" s="100">
        <f>'2021-JJ Class'!J33+'AfterSchool Class'!J33+'Summer Class'!J33+'BRANCHES class-With NSH exp'!J33+'Sch Part Class-WIth NSH expansi'!J33+'Fund. Class'!J33+'GO Class'!J33</f>
        <v>0</v>
      </c>
      <c r="J33" s="100"/>
      <c r="K33" s="100"/>
      <c r="L33" s="100"/>
      <c r="M33" s="100"/>
      <c r="N33" s="100">
        <f>SUM(B33:M33)</f>
        <v>5890</v>
      </c>
    </row>
    <row r="34" spans="1:14">
      <c r="A34" s="359" t="s">
        <v>29</v>
      </c>
      <c r="B34" s="100">
        <f>'2021-JJ Class'!C34+'AfterSchool Class'!C34+'Summer Class'!C34+'BRANCHES class-With NSH exp'!C34+'Sch Part Class-WIth NSH expansi'!C34+'Fund. Class'!C34+'GO Class'!C34</f>
        <v>2000</v>
      </c>
      <c r="C34" s="100">
        <f>'2021-JJ Class'!D34+'AfterSchool Class'!D34+'Summer Class'!D34+'BRANCHES class-With NSH exp'!D34+'Sch Part Class-WIth NSH expansi'!D34+'Fund. Class'!D34+'GO Class'!D34</f>
        <v>2000</v>
      </c>
      <c r="D34" s="100">
        <f>'2021-JJ Class'!E34+'AfterSchool Class'!E34+'Summer Class'!E34+'BRANCHES class-With NSH exp'!E34+'Sch Part Class-WIth NSH expansi'!E34+'Fund. Class'!E34+'GO Class'!E34</f>
        <v>2000</v>
      </c>
      <c r="E34" s="100">
        <f>'2021-JJ Class'!F34+'AfterSchool Class'!F34+'Summer Class'!F34+'BRANCHES class-With NSH exp'!F34+'Sch Part Class-WIth NSH expansi'!F34+'Fund. Class'!F34+'GO Class'!F34</f>
        <v>2000</v>
      </c>
      <c r="F34" s="100">
        <f>'2021-JJ Class'!G34+'AfterSchool Class'!G34+'Summer Class'!G34+'BRANCHES class-With NSH exp'!G34+'Sch Part Class-WIth NSH expansi'!G34+'Fund. Class'!G34+'GO Class'!G34</f>
        <v>2000</v>
      </c>
      <c r="G34" s="100">
        <f>'2021-JJ Class'!H34+'AfterSchool Class'!H34+'Summer Class'!H34+'BRANCHES class-With NSH exp'!H34+'Sch Part Class-WIth NSH expansi'!H34+'Fund. Class'!H34+'GO Class'!H34</f>
        <v>0</v>
      </c>
      <c r="H34" s="100">
        <f>'2021-JJ Class'!I34+'AfterSchool Class'!I34+'Summer Class'!I34+'BRANCHES class-With NSH exp'!I34+'Sch Part Class-WIth NSH expansi'!I34+'Fund. Class'!I34+'GO Class'!I34</f>
        <v>0</v>
      </c>
      <c r="I34" s="100">
        <f>'2021-JJ Class'!J34+'AfterSchool Class'!J34+'Summer Class'!J34+'BRANCHES class-With NSH exp'!J34+'Sch Part Class-WIth NSH expansi'!J34+'Fund. Class'!J34+'GO Class'!J34</f>
        <v>0</v>
      </c>
      <c r="J34" s="100">
        <f>'2021-JJ Class'!K34+'AfterSchool Class'!K34+'Summer Class'!K34+'BRANCHES class-With NSH exp'!K34+'Sch Part Class-WIth NSH expansi'!K34+'Fund. Class'!K34+'GO Class'!K34</f>
        <v>2000</v>
      </c>
      <c r="K34" s="100">
        <f>'2021-JJ Class'!L34+'AfterSchool Class'!L34+'Summer Class'!L34+'BRANCHES class-With NSH exp'!L34+'Sch Part Class-WIth NSH expansi'!L34+'Fund. Class'!L34+'GO Class'!L34</f>
        <v>2000</v>
      </c>
      <c r="L34" s="100">
        <f>'2021-JJ Class'!M34+'AfterSchool Class'!M34+'Summer Class'!M34+'BRANCHES class-With NSH exp'!M34+'Sch Part Class-WIth NSH expansi'!M34+'Fund. Class'!M34+'GO Class'!M34</f>
        <v>2000</v>
      </c>
      <c r="M34" s="100">
        <f>'2021-JJ Class'!N34+'AfterSchool Class'!N34+'Summer Class'!N34+'BRANCHES class-With NSH exp'!N34+'Sch Part Class-WIth NSH expansi'!N34+'Fund. Class'!N34+'GO Class'!N34</f>
        <v>2000</v>
      </c>
      <c r="N34" s="100">
        <f>SUM(B34:M34)</f>
        <v>18000</v>
      </c>
    </row>
    <row r="35" spans="1:14">
      <c r="A35" s="359" t="s">
        <v>30</v>
      </c>
      <c r="B35" s="100">
        <v>9000</v>
      </c>
      <c r="C35" s="100">
        <v>9000</v>
      </c>
      <c r="D35" s="100">
        <v>9000</v>
      </c>
      <c r="E35" s="100">
        <v>9000</v>
      </c>
      <c r="F35" s="100">
        <v>9000</v>
      </c>
      <c r="G35" s="100">
        <v>9000</v>
      </c>
      <c r="H35" s="100"/>
      <c r="I35" s="100"/>
      <c r="J35" s="100">
        <v>9000</v>
      </c>
      <c r="K35" s="100">
        <v>9000</v>
      </c>
      <c r="L35" s="100">
        <v>9000</v>
      </c>
      <c r="M35" s="100">
        <v>9000</v>
      </c>
      <c r="N35" s="100">
        <f>SUM(B35:M35)</f>
        <v>90000</v>
      </c>
    </row>
    <row r="36" spans="1:14" s="51" customFormat="1">
      <c r="A36" s="54" t="s">
        <v>31</v>
      </c>
      <c r="B36" s="105">
        <f t="shared" ref="B36:N36" si="3">SUM(B33:B35)</f>
        <v>12178</v>
      </c>
      <c r="C36" s="105">
        <f t="shared" si="3"/>
        <v>12178</v>
      </c>
      <c r="D36" s="105">
        <f t="shared" si="3"/>
        <v>12178</v>
      </c>
      <c r="E36" s="105">
        <f t="shared" si="3"/>
        <v>12178</v>
      </c>
      <c r="F36" s="105">
        <f t="shared" si="3"/>
        <v>12178</v>
      </c>
      <c r="G36" s="105">
        <f t="shared" si="3"/>
        <v>9000</v>
      </c>
      <c r="H36" s="105">
        <f t="shared" si="3"/>
        <v>0</v>
      </c>
      <c r="I36" s="105">
        <f t="shared" si="3"/>
        <v>0</v>
      </c>
      <c r="J36" s="105">
        <f t="shared" si="3"/>
        <v>11000</v>
      </c>
      <c r="K36" s="105">
        <f t="shared" si="3"/>
        <v>11000</v>
      </c>
      <c r="L36" s="105">
        <f t="shared" si="3"/>
        <v>11000</v>
      </c>
      <c r="M36" s="105">
        <f t="shared" si="3"/>
        <v>11000</v>
      </c>
      <c r="N36" s="105">
        <f t="shared" si="3"/>
        <v>113890</v>
      </c>
    </row>
    <row r="37" spans="1:14" hidden="1">
      <c r="A37" s="31" t="s">
        <v>32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idden="1">
      <c r="A38" s="31" t="s">
        <v>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51" customFormat="1">
      <c r="A39" s="46" t="s">
        <v>34</v>
      </c>
      <c r="B39" s="105">
        <f>SUM(B37,B36)</f>
        <v>12178</v>
      </c>
      <c r="C39" s="105">
        <f t="shared" ref="C39:M39" si="4">SUM(C37,C36)</f>
        <v>12178</v>
      </c>
      <c r="D39" s="105">
        <f t="shared" si="4"/>
        <v>12178</v>
      </c>
      <c r="E39" s="105">
        <f t="shared" si="4"/>
        <v>12178</v>
      </c>
      <c r="F39" s="105">
        <f t="shared" si="4"/>
        <v>12178</v>
      </c>
      <c r="G39" s="105">
        <f t="shared" si="4"/>
        <v>9000</v>
      </c>
      <c r="H39" s="105">
        <f t="shared" si="4"/>
        <v>0</v>
      </c>
      <c r="I39" s="105">
        <f t="shared" si="4"/>
        <v>0</v>
      </c>
      <c r="J39" s="105">
        <f t="shared" si="4"/>
        <v>11000</v>
      </c>
      <c r="K39" s="105">
        <f t="shared" si="4"/>
        <v>11000</v>
      </c>
      <c r="L39" s="105">
        <f t="shared" si="4"/>
        <v>11000</v>
      </c>
      <c r="M39" s="105">
        <f t="shared" si="4"/>
        <v>11000</v>
      </c>
      <c r="N39" s="105">
        <f>SUM(N37:N38,N36)</f>
        <v>113890</v>
      </c>
    </row>
    <row r="40" spans="1:14" hidden="1">
      <c r="A40" s="23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idden="1">
      <c r="A41" s="23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>
      <c r="A42" s="27" t="s">
        <v>37</v>
      </c>
      <c r="B42" s="102">
        <f>SUM(B30,B39,B40:B41)</f>
        <v>12178</v>
      </c>
      <c r="C42" s="102">
        <f t="shared" ref="C42:N42" si="5">SUM(C29:C30,C39,C40:C41)</f>
        <v>12178</v>
      </c>
      <c r="D42" s="102">
        <f t="shared" si="5"/>
        <v>12178</v>
      </c>
      <c r="E42" s="102">
        <f t="shared" si="5"/>
        <v>12178</v>
      </c>
      <c r="F42" s="102">
        <f t="shared" si="5"/>
        <v>12178</v>
      </c>
      <c r="G42" s="102">
        <f t="shared" si="5"/>
        <v>9000</v>
      </c>
      <c r="H42" s="102">
        <f t="shared" si="5"/>
        <v>0</v>
      </c>
      <c r="I42" s="102">
        <f t="shared" si="5"/>
        <v>0</v>
      </c>
      <c r="J42" s="102">
        <f t="shared" si="5"/>
        <v>11000</v>
      </c>
      <c r="K42" s="102">
        <f t="shared" si="5"/>
        <v>11000</v>
      </c>
      <c r="L42" s="102">
        <f t="shared" si="5"/>
        <v>11000</v>
      </c>
      <c r="M42" s="102">
        <f t="shared" si="5"/>
        <v>11000</v>
      </c>
      <c r="N42" s="102">
        <f t="shared" si="5"/>
        <v>113890</v>
      </c>
    </row>
    <row r="43" spans="1:14" ht="8.1" customHeight="1">
      <c r="A43" s="11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>
      <c r="A44" s="27" t="s">
        <v>38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hidden="1">
      <c r="A45" s="23" t="s">
        <v>39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idden="1">
      <c r="A46" s="23" t="s">
        <v>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idden="1">
      <c r="A47" s="23" t="s">
        <v>41</v>
      </c>
      <c r="B47" s="100">
        <f>'2021-JJ Class'!C47+'AfterSchool Class'!C47+'Summer Class'!C47+'BRANCHES class-With NSH exp'!C47+'Sch Part Class-WIth NSH expansi'!C47+'Fund. Class'!C47+'GO Class'!C47</f>
        <v>0</v>
      </c>
      <c r="C47" s="100">
        <f>'2021-JJ Class'!D47+'AfterSchool Class'!D47+'Summer Class'!D47+'BRANCHES class-With NSH exp'!D47+'Sch Part Class-WIth NSH expansi'!D47+'Fund. Class'!D47+'GO Class'!D47</f>
        <v>0</v>
      </c>
      <c r="D47" s="100">
        <f>'2021-JJ Class'!E47+'AfterSchool Class'!E47+'Summer Class'!E47+'BRANCHES class-With NSH exp'!E47+'Sch Part Class-WIth NSH expansi'!E47+'Fund. Class'!E47+'GO Class'!E47</f>
        <v>0</v>
      </c>
      <c r="E47" s="100">
        <f>'2021-JJ Class'!F47+'AfterSchool Class'!F47+'Summer Class'!F47+'BRANCHES class-With NSH exp'!F47+'Sch Part Class-WIth NSH expansi'!F47+'Fund. Class'!F47+'GO Class'!F47</f>
        <v>0</v>
      </c>
      <c r="F47" s="100">
        <f>'2021-JJ Class'!G47+'AfterSchool Class'!G47+'Summer Class'!G47+'BRANCHES class-With NSH exp'!G47+'Sch Part Class-WIth NSH expansi'!G47+'Fund. Class'!G47+'GO Class'!G47</f>
        <v>0</v>
      </c>
      <c r="G47" s="100">
        <f>'2021-JJ Class'!H47+'AfterSchool Class'!H47+'Summer Class'!H47+'BRANCHES class-With NSH exp'!H47+'Sch Part Class-WIth NSH expansi'!H47+'Fund. Class'!H47+'GO Class'!H47</f>
        <v>0</v>
      </c>
      <c r="H47" s="100">
        <f>'2021-JJ Class'!I47+'AfterSchool Class'!I47+'Summer Class'!I47+'BRANCHES class-With NSH exp'!I47+'Sch Part Class-WIth NSH expansi'!I47+'Fund. Class'!I47+'GO Class'!I47</f>
        <v>0</v>
      </c>
      <c r="I47" s="100">
        <f>'2021-JJ Class'!J47+'AfterSchool Class'!J47+'Summer Class'!J47+'BRANCHES class-With NSH exp'!J47+'Sch Part Class-WIth NSH expansi'!J47+'Fund. Class'!J47+'GO Class'!J47</f>
        <v>0</v>
      </c>
      <c r="J47" s="100">
        <f>'2021-JJ Class'!K47+'AfterSchool Class'!K47+'Summer Class'!K47+'BRANCHES class-With NSH exp'!K47+'Sch Part Class-WIth NSH expansi'!K47+'Fund. Class'!K47+'GO Class'!K47</f>
        <v>0</v>
      </c>
      <c r="K47" s="100">
        <f>'2021-JJ Class'!L47+'AfterSchool Class'!L47+'Summer Class'!L47+'BRANCHES class-With NSH exp'!L47+'Sch Part Class-WIth NSH expansi'!L47+'Fund. Class'!L47+'GO Class'!L47</f>
        <v>0</v>
      </c>
      <c r="L47" s="100">
        <f>'2021-JJ Class'!M47+'AfterSchool Class'!M47+'Summer Class'!M47+'BRANCHES class-With NSH exp'!M47+'Sch Part Class-WIth NSH expansi'!M47+'Fund. Class'!M47+'GO Class'!M47</f>
        <v>0</v>
      </c>
      <c r="M47" s="100">
        <f>'2021-JJ Class'!N47+'AfterSchool Class'!N47+'Summer Class'!N47+'BRANCHES class-With NSH exp'!N47+'Sch Part Class-WIth NSH expansi'!N47+'Fund. Class'!N47+'GO Class'!N47</f>
        <v>0</v>
      </c>
      <c r="N47" s="100">
        <f>SUM(B47:M47)</f>
        <v>0</v>
      </c>
    </row>
    <row r="48" spans="1:14">
      <c r="A48" s="29" t="s">
        <v>260</v>
      </c>
      <c r="B48" s="100">
        <f>'2021-JJ Class'!C48+'AfterSchool Class'!C48+'Summer Class'!C48+'BRANCHES class-With NSH exp'!C48+'Sch Part Class-WIth NSH expansi'!C48+'Fund. Class'!C48+'GO Class'!C48</f>
        <v>23400</v>
      </c>
      <c r="C48" s="100">
        <f>'2021-JJ Class'!D48+'AfterSchool Class'!D48+'Summer Class'!D48+'BRANCHES class-With NSH exp'!D48+'Sch Part Class-WIth NSH expansi'!D48+'Fund. Class'!D48+'GO Class'!D48</f>
        <v>0</v>
      </c>
      <c r="D48" s="100">
        <f>'2021-JJ Class'!E48+'AfterSchool Class'!E48+'Summer Class'!E48+'BRANCHES class-With NSH exp'!E48+'Sch Part Class-WIth NSH expansi'!E48+'Fund. Class'!E48+'GO Class'!E48</f>
        <v>0</v>
      </c>
      <c r="E48" s="100">
        <f>'2021-JJ Class'!F48+'AfterSchool Class'!F48+'Summer Class'!F48+'BRANCHES class-With NSH exp'!F48+'Sch Part Class-WIth NSH expansi'!F48+'Fund. Class'!F48+'GO Class'!F48</f>
        <v>23400</v>
      </c>
      <c r="F48" s="100">
        <f>'2021-JJ Class'!G48+'AfterSchool Class'!G48+'Summer Class'!G48+'BRANCHES class-With NSH exp'!G48+'Sch Part Class-WIth NSH expansi'!G48+'Fund. Class'!G48+'GO Class'!G48</f>
        <v>0</v>
      </c>
      <c r="G48" s="100">
        <f>'2021-JJ Class'!H48+'AfterSchool Class'!H48+'Summer Class'!H48+'BRANCHES class-With NSH exp'!H48+'Sch Part Class-WIth NSH expansi'!H48+'Fund. Class'!H48+'GO Class'!H48</f>
        <v>36400</v>
      </c>
      <c r="H48" s="100">
        <f>'2021-JJ Class'!I48+'AfterSchool Class'!I48+'Summer Class'!I48+'BRANCHES class-With NSH exp'!I48+'Sch Part Class-WIth NSH expansi'!I48+'Fund. Class'!I48+'GO Class'!I48</f>
        <v>23400</v>
      </c>
      <c r="I48" s="100">
        <f>'2021-JJ Class'!J48+'AfterSchool Class'!J48+'Summer Class'!J48+'BRANCHES class-With NSH exp'!J48+'Sch Part Class-WIth NSH expansi'!J48+'Fund. Class'!J48+'GO Class'!J48</f>
        <v>0</v>
      </c>
      <c r="J48" s="100">
        <f>'2021-JJ Class'!K48+'AfterSchool Class'!K48+'Summer Class'!K48+'BRANCHES class-With NSH exp'!K48+'Sch Part Class-WIth NSH expansi'!K48+'Fund. Class'!K48+'GO Class'!K48</f>
        <v>0</v>
      </c>
      <c r="K48" s="100">
        <f>'2021-JJ Class'!L48+'AfterSchool Class'!L48+'Summer Class'!L48+'BRANCHES class-With NSH exp'!L48+'Sch Part Class-WIth NSH expansi'!L48+'Fund. Class'!L48+'GO Class'!L48</f>
        <v>23400</v>
      </c>
      <c r="L48" s="100">
        <f>'2021-JJ Class'!M48+'AfterSchool Class'!M48+'Summer Class'!M48+'BRANCHES class-With NSH exp'!M48+'Sch Part Class-WIth NSH expansi'!M48+'Fund. Class'!M48+'GO Class'!M48</f>
        <v>0</v>
      </c>
      <c r="M48" s="100">
        <f>'2021-JJ Class'!N48+'AfterSchool Class'!N48+'Summer Class'!N48+'BRANCHES class-With NSH exp'!N48+'Sch Part Class-WIth NSH expansi'!N48+'Fund. Class'!N48+'GO Class'!N48</f>
        <v>0</v>
      </c>
      <c r="N48" s="100">
        <f>SUM(B48:M48)</f>
        <v>130000</v>
      </c>
    </row>
    <row r="49" spans="1:14" s="39" customFormat="1">
      <c r="A49" s="27" t="s">
        <v>43</v>
      </c>
      <c r="B49" s="102">
        <f t="shared" ref="B49:N49" si="6">SUM(B45:B48)</f>
        <v>23400</v>
      </c>
      <c r="C49" s="102">
        <f t="shared" si="6"/>
        <v>0</v>
      </c>
      <c r="D49" s="102">
        <f t="shared" si="6"/>
        <v>0</v>
      </c>
      <c r="E49" s="102">
        <f t="shared" si="6"/>
        <v>23400</v>
      </c>
      <c r="F49" s="102">
        <f t="shared" si="6"/>
        <v>0</v>
      </c>
      <c r="G49" s="102">
        <f t="shared" si="6"/>
        <v>36400</v>
      </c>
      <c r="H49" s="102">
        <f t="shared" si="6"/>
        <v>23400</v>
      </c>
      <c r="I49" s="102">
        <f t="shared" si="6"/>
        <v>0</v>
      </c>
      <c r="J49" s="102">
        <f t="shared" si="6"/>
        <v>0</v>
      </c>
      <c r="K49" s="102">
        <f t="shared" si="6"/>
        <v>23400</v>
      </c>
      <c r="L49" s="102">
        <f t="shared" si="6"/>
        <v>0</v>
      </c>
      <c r="M49" s="102">
        <f t="shared" si="6"/>
        <v>0</v>
      </c>
      <c r="N49" s="102">
        <f t="shared" si="6"/>
        <v>130000</v>
      </c>
    </row>
    <row r="50" spans="1:14" ht="8.1" customHeight="1">
      <c r="A50" s="1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idden="1">
      <c r="A51" s="27" t="s">
        <v>44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idden="1">
      <c r="A52" s="23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idden="1">
      <c r="A53" s="23" t="s">
        <v>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s="39" customFormat="1" hidden="1">
      <c r="A54" s="27" t="s">
        <v>47</v>
      </c>
      <c r="B54" s="102">
        <f>SUM(B52:B53)</f>
        <v>0</v>
      </c>
      <c r="C54" s="102">
        <f t="shared" ref="C54:N54" si="7">SUM(C52:C53)</f>
        <v>0</v>
      </c>
      <c r="D54" s="102">
        <f t="shared" si="7"/>
        <v>0</v>
      </c>
      <c r="E54" s="102">
        <f t="shared" si="7"/>
        <v>0</v>
      </c>
      <c r="F54" s="102">
        <f t="shared" si="7"/>
        <v>0</v>
      </c>
      <c r="G54" s="102">
        <f t="shared" si="7"/>
        <v>0</v>
      </c>
      <c r="H54" s="102">
        <f t="shared" si="7"/>
        <v>0</v>
      </c>
      <c r="I54" s="102">
        <f t="shared" si="7"/>
        <v>0</v>
      </c>
      <c r="J54" s="102">
        <f t="shared" si="7"/>
        <v>0</v>
      </c>
      <c r="K54" s="102">
        <f t="shared" si="7"/>
        <v>0</v>
      </c>
      <c r="L54" s="102">
        <f t="shared" si="7"/>
        <v>0</v>
      </c>
      <c r="M54" s="102">
        <f t="shared" si="7"/>
        <v>0</v>
      </c>
      <c r="N54" s="102">
        <f t="shared" si="7"/>
        <v>0</v>
      </c>
    </row>
    <row r="55" spans="1:14" ht="8.1" hidden="1" customHeigh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idden="1">
      <c r="A56" s="27" t="s">
        <v>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idden="1">
      <c r="A57" s="23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idden="1">
      <c r="A58" s="23" t="s">
        <v>50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idden="1">
      <c r="A59" s="23" t="s">
        <v>51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>
      <c r="A60" s="23" t="s">
        <v>52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idden="1">
      <c r="A61" s="23" t="s">
        <v>53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39" customFormat="1" hidden="1">
      <c r="A62" s="27" t="s">
        <v>54</v>
      </c>
      <c r="B62" s="102">
        <f>SUM(B57:B61)</f>
        <v>0</v>
      </c>
      <c r="C62" s="102">
        <f t="shared" ref="C62:N62" si="8">SUM(C57:C61)</f>
        <v>0</v>
      </c>
      <c r="D62" s="102">
        <f t="shared" si="8"/>
        <v>0</v>
      </c>
      <c r="E62" s="102">
        <f t="shared" si="8"/>
        <v>0</v>
      </c>
      <c r="F62" s="102">
        <f t="shared" si="8"/>
        <v>0</v>
      </c>
      <c r="G62" s="102">
        <f t="shared" si="8"/>
        <v>0</v>
      </c>
      <c r="H62" s="102">
        <f t="shared" si="8"/>
        <v>0</v>
      </c>
      <c r="I62" s="102">
        <f t="shared" si="8"/>
        <v>0</v>
      </c>
      <c r="J62" s="102">
        <f t="shared" si="8"/>
        <v>0</v>
      </c>
      <c r="K62" s="102">
        <f t="shared" si="8"/>
        <v>0</v>
      </c>
      <c r="L62" s="102">
        <f t="shared" si="8"/>
        <v>0</v>
      </c>
      <c r="M62" s="102">
        <f t="shared" si="8"/>
        <v>0</v>
      </c>
      <c r="N62" s="102">
        <f t="shared" si="8"/>
        <v>0</v>
      </c>
    </row>
    <row r="63" spans="1:14" ht="7.9" hidden="1" customHeight="1">
      <c r="A63" s="11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idden="1">
      <c r="A64" s="27" t="s">
        <v>55</v>
      </c>
      <c r="B64" s="103"/>
      <c r="C64" s="103"/>
      <c r="D64" s="103"/>
      <c r="E64" s="103"/>
      <c r="F64" s="103"/>
      <c r="G64" s="100"/>
      <c r="H64" s="103"/>
      <c r="I64" s="103"/>
      <c r="J64" s="103"/>
      <c r="K64" s="103"/>
      <c r="L64" s="103"/>
      <c r="M64" s="103"/>
      <c r="N64" s="103"/>
    </row>
    <row r="65" spans="1:14" hidden="1">
      <c r="A65" s="23" t="s">
        <v>56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>
      <c r="A66" s="23" t="s">
        <v>57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idden="1">
      <c r="A67" s="23" t="s">
        <v>58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idden="1">
      <c r="A68" s="27" t="s">
        <v>59</v>
      </c>
      <c r="B68" s="102">
        <f>SUM(B65:B67)</f>
        <v>0</v>
      </c>
      <c r="C68" s="102">
        <f t="shared" ref="C68:N68" si="9">SUM(C65:C67)</f>
        <v>0</v>
      </c>
      <c r="D68" s="102">
        <f t="shared" si="9"/>
        <v>0</v>
      </c>
      <c r="E68" s="102">
        <f t="shared" si="9"/>
        <v>0</v>
      </c>
      <c r="F68" s="102">
        <f t="shared" si="9"/>
        <v>0</v>
      </c>
      <c r="G68" s="102">
        <f t="shared" si="9"/>
        <v>0</v>
      </c>
      <c r="H68" s="102">
        <f t="shared" si="9"/>
        <v>0</v>
      </c>
      <c r="I68" s="102">
        <f t="shared" si="9"/>
        <v>0</v>
      </c>
      <c r="J68" s="102">
        <f t="shared" si="9"/>
        <v>0</v>
      </c>
      <c r="K68" s="102">
        <f t="shared" si="9"/>
        <v>0</v>
      </c>
      <c r="L68" s="102">
        <f t="shared" si="9"/>
        <v>0</v>
      </c>
      <c r="M68" s="102">
        <f t="shared" si="9"/>
        <v>0</v>
      </c>
      <c r="N68" s="102">
        <f t="shared" si="9"/>
        <v>0</v>
      </c>
    </row>
    <row r="69" spans="1:14" ht="7.9" hidden="1" customHeight="1">
      <c r="A69" s="11"/>
      <c r="B69" s="100"/>
      <c r="C69" s="100"/>
      <c r="D69" s="100"/>
      <c r="E69" s="100"/>
      <c r="G69" s="100"/>
      <c r="H69" s="100"/>
      <c r="I69" s="100"/>
      <c r="J69" s="100"/>
      <c r="K69" s="100"/>
      <c r="L69" s="100"/>
      <c r="M69" s="100"/>
      <c r="N69" s="100"/>
    </row>
    <row r="70" spans="1:14" s="39" customFormat="1" hidden="1">
      <c r="A70" s="356" t="s">
        <v>60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idden="1">
      <c r="A71" s="23" t="s">
        <v>61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idden="1">
      <c r="A72" s="23" t="s">
        <v>62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hidden="1">
      <c r="A73" s="23" t="s">
        <v>63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idden="1">
      <c r="A74" s="23" t="s">
        <v>64</v>
      </c>
      <c r="B74" s="14">
        <f>'Fund. Class'!C74</f>
        <v>0</v>
      </c>
      <c r="C74" s="14">
        <f>'Fund. Class'!D74</f>
        <v>0</v>
      </c>
      <c r="D74" s="14">
        <f>'Fund. Class'!E74</f>
        <v>0</v>
      </c>
      <c r="E74" s="14">
        <f>'Fund. Class'!F74</f>
        <v>0</v>
      </c>
      <c r="F74" s="14">
        <f>'Fund. Class'!G74</f>
        <v>0</v>
      </c>
      <c r="G74" s="14">
        <f>'Fund. Class'!H74</f>
        <v>0</v>
      </c>
      <c r="H74" s="14">
        <f>'Fund. Class'!I74</f>
        <v>0</v>
      </c>
      <c r="I74" s="14">
        <f>'Fund. Class'!J74</f>
        <v>0</v>
      </c>
      <c r="J74" s="14">
        <f>'Fund. Class'!K74</f>
        <v>0</v>
      </c>
      <c r="K74" s="14">
        <f>'Fund. Class'!L74</f>
        <v>0</v>
      </c>
      <c r="L74" s="14">
        <f>'Fund. Class'!M74</f>
        <v>0</v>
      </c>
      <c r="M74" s="14">
        <f>'Fund. Class'!N74</f>
        <v>0</v>
      </c>
      <c r="N74" s="100">
        <f>SUM('Fund. Class'!C74:N74)</f>
        <v>0</v>
      </c>
    </row>
    <row r="75" spans="1:14" s="39" customFormat="1" hidden="1">
      <c r="A75" s="27" t="s">
        <v>65</v>
      </c>
      <c r="B75" s="102">
        <f t="shared" ref="B75:N75" si="10">SUM(B71:B74)</f>
        <v>0</v>
      </c>
      <c r="C75" s="102">
        <f t="shared" si="10"/>
        <v>0</v>
      </c>
      <c r="D75" s="102">
        <f t="shared" si="10"/>
        <v>0</v>
      </c>
      <c r="E75" s="102">
        <f t="shared" si="10"/>
        <v>0</v>
      </c>
      <c r="F75" s="102">
        <f t="shared" si="10"/>
        <v>0</v>
      </c>
      <c r="G75" s="102">
        <f t="shared" si="10"/>
        <v>0</v>
      </c>
      <c r="H75" s="102">
        <f t="shared" si="10"/>
        <v>0</v>
      </c>
      <c r="I75" s="102">
        <f t="shared" si="10"/>
        <v>0</v>
      </c>
      <c r="J75" s="102">
        <f t="shared" si="10"/>
        <v>0</v>
      </c>
      <c r="K75" s="102">
        <f t="shared" si="10"/>
        <v>0</v>
      </c>
      <c r="L75" s="102">
        <f t="shared" si="10"/>
        <v>0</v>
      </c>
      <c r="M75" s="102">
        <f t="shared" si="10"/>
        <v>0</v>
      </c>
      <c r="N75" s="102">
        <f t="shared" si="10"/>
        <v>0</v>
      </c>
    </row>
    <row r="76" spans="1:14" ht="7.9" hidden="1" customHeight="1">
      <c r="A76" s="1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idden="1">
      <c r="A77" s="27" t="s">
        <v>66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hidden="1">
      <c r="A78" s="23" t="s">
        <v>67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idden="1">
      <c r="A79" s="23" t="s">
        <v>68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idden="1">
      <c r="A80" s="23" t="s">
        <v>69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idden="1">
      <c r="A81" s="23" t="s">
        <v>70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idden="1">
      <c r="A82" s="23" t="s">
        <v>71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idden="1">
      <c r="A83" s="23" t="s">
        <v>72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s="39" customFormat="1" hidden="1">
      <c r="A84" s="27" t="s">
        <v>73</v>
      </c>
      <c r="B84" s="102">
        <f>SUM(B78:B83)</f>
        <v>0</v>
      </c>
      <c r="C84" s="102">
        <f t="shared" ref="C84:N84" si="11">SUM(C78:C83)</f>
        <v>0</v>
      </c>
      <c r="D84" s="102">
        <f t="shared" si="11"/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2">
        <f t="shared" si="11"/>
        <v>0</v>
      </c>
      <c r="K84" s="102">
        <f t="shared" si="11"/>
        <v>0</v>
      </c>
      <c r="L84" s="102">
        <f t="shared" si="11"/>
        <v>0</v>
      </c>
      <c r="M84" s="102">
        <f t="shared" si="11"/>
        <v>0</v>
      </c>
      <c r="N84" s="102">
        <f t="shared" si="11"/>
        <v>0</v>
      </c>
    </row>
    <row r="85" spans="1:14" hidden="1">
      <c r="A85" s="11" t="s">
        <v>74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s="39" customFormat="1" hidden="1">
      <c r="A86" s="27" t="s">
        <v>75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idden="1">
      <c r="A87" s="23" t="s">
        <v>76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idden="1">
      <c r="A88" s="23" t="s">
        <v>77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39" customFormat="1" hidden="1">
      <c r="A89" s="27" t="s">
        <v>78</v>
      </c>
      <c r="B89" s="102">
        <f>SUM(B87:B88)</f>
        <v>0</v>
      </c>
      <c r="C89" s="102">
        <f t="shared" ref="C89:N89" si="12">SUM(C87:C88)</f>
        <v>0</v>
      </c>
      <c r="D89" s="102">
        <f t="shared" si="12"/>
        <v>0</v>
      </c>
      <c r="E89" s="102">
        <f t="shared" si="12"/>
        <v>0</v>
      </c>
      <c r="F89" s="102">
        <f t="shared" si="12"/>
        <v>0</v>
      </c>
      <c r="G89" s="102">
        <f t="shared" si="12"/>
        <v>0</v>
      </c>
      <c r="H89" s="102">
        <f t="shared" si="12"/>
        <v>0</v>
      </c>
      <c r="I89" s="102">
        <f t="shared" si="12"/>
        <v>0</v>
      </c>
      <c r="J89" s="102">
        <f t="shared" si="12"/>
        <v>0</v>
      </c>
      <c r="K89" s="102">
        <f t="shared" si="12"/>
        <v>0</v>
      </c>
      <c r="L89" s="102">
        <f t="shared" si="12"/>
        <v>0</v>
      </c>
      <c r="M89" s="102">
        <f t="shared" si="12"/>
        <v>0</v>
      </c>
      <c r="N89" s="102">
        <f t="shared" si="12"/>
        <v>0</v>
      </c>
    </row>
    <row r="90" spans="1:14" ht="8.1" customHeight="1">
      <c r="A90" s="11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>
      <c r="A91" s="27" t="s">
        <v>79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>
      <c r="A92" s="23" t="s">
        <v>80</v>
      </c>
      <c r="B92" s="100">
        <v>313</v>
      </c>
      <c r="C92" s="100">
        <v>313</v>
      </c>
      <c r="D92" s="100">
        <v>313</v>
      </c>
      <c r="E92" s="100">
        <v>313</v>
      </c>
      <c r="F92" s="100">
        <v>313</v>
      </c>
      <c r="G92" s="100"/>
      <c r="H92" s="100"/>
      <c r="I92" s="100"/>
      <c r="J92" s="100"/>
      <c r="K92" s="100"/>
      <c r="L92" s="100"/>
      <c r="M92" s="100"/>
      <c r="N92" s="100">
        <f>SUM(B92:M92)</f>
        <v>1565</v>
      </c>
    </row>
    <row r="93" spans="1:14">
      <c r="A93" s="23" t="s">
        <v>81</v>
      </c>
      <c r="B93" s="100">
        <v>788</v>
      </c>
      <c r="C93" s="100">
        <v>788</v>
      </c>
      <c r="D93" s="100">
        <v>788</v>
      </c>
      <c r="E93" s="100">
        <v>788</v>
      </c>
      <c r="F93" s="100">
        <v>788</v>
      </c>
      <c r="G93" s="100"/>
      <c r="H93" s="100"/>
      <c r="I93" s="100"/>
      <c r="J93" s="100"/>
      <c r="K93" s="100"/>
      <c r="L93" s="100"/>
      <c r="M93" s="100"/>
      <c r="N93" s="100">
        <f>SUM(B93:M93)</f>
        <v>3940</v>
      </c>
    </row>
    <row r="94" spans="1:14">
      <c r="A94" s="355" t="s">
        <v>82</v>
      </c>
      <c r="B94" s="100">
        <v>350</v>
      </c>
      <c r="C94" s="100">
        <v>350</v>
      </c>
      <c r="D94" s="100">
        <v>350</v>
      </c>
      <c r="E94" s="100">
        <v>350</v>
      </c>
      <c r="F94" s="100">
        <v>350</v>
      </c>
      <c r="G94" s="100">
        <v>350</v>
      </c>
      <c r="H94" s="100">
        <v>350</v>
      </c>
      <c r="I94" s="100">
        <v>350</v>
      </c>
      <c r="J94" s="100">
        <v>350</v>
      </c>
      <c r="K94" s="100">
        <v>350</v>
      </c>
      <c r="L94" s="100">
        <v>350</v>
      </c>
      <c r="M94" s="100">
        <v>350</v>
      </c>
      <c r="N94" s="100">
        <f>SUM(B94:M94)</f>
        <v>4200</v>
      </c>
    </row>
    <row r="95" spans="1:14">
      <c r="A95" s="355" t="s">
        <v>83</v>
      </c>
      <c r="B95" s="100"/>
      <c r="C95" s="100"/>
      <c r="D95" s="100"/>
      <c r="E95" s="100"/>
      <c r="F95" s="100"/>
      <c r="G95" s="100"/>
      <c r="H95" s="100">
        <v>1000</v>
      </c>
      <c r="I95" s="100">
        <v>1000</v>
      </c>
      <c r="J95" s="100"/>
      <c r="K95" s="100"/>
      <c r="L95" s="100"/>
      <c r="M95" s="100"/>
      <c r="N95" s="100">
        <f>SUM(B95:M95)</f>
        <v>2000</v>
      </c>
    </row>
    <row r="96" spans="1:14">
      <c r="A96" s="14" t="s">
        <v>84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358">
        <f>SUM(B96:M96)</f>
        <v>0</v>
      </c>
    </row>
    <row r="97" spans="1:14">
      <c r="A97" s="355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>
      <c r="A98" s="268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s="39" customFormat="1">
      <c r="A99" s="27" t="s">
        <v>85</v>
      </c>
      <c r="B99" s="102">
        <f t="shared" ref="B99:N99" si="13">SUM(B92:B98)</f>
        <v>1451</v>
      </c>
      <c r="C99" s="102">
        <f t="shared" si="13"/>
        <v>1451</v>
      </c>
      <c r="D99" s="102">
        <f t="shared" si="13"/>
        <v>1451</v>
      </c>
      <c r="E99" s="102">
        <f t="shared" si="13"/>
        <v>1451</v>
      </c>
      <c r="F99" s="102">
        <f t="shared" si="13"/>
        <v>1451</v>
      </c>
      <c r="G99" s="102">
        <f t="shared" si="13"/>
        <v>350</v>
      </c>
      <c r="H99" s="102">
        <f t="shared" si="13"/>
        <v>1350</v>
      </c>
      <c r="I99" s="102">
        <f t="shared" si="13"/>
        <v>1350</v>
      </c>
      <c r="J99" s="102">
        <f t="shared" si="13"/>
        <v>350</v>
      </c>
      <c r="K99" s="102">
        <f t="shared" si="13"/>
        <v>350</v>
      </c>
      <c r="L99" s="102">
        <f t="shared" si="13"/>
        <v>350</v>
      </c>
      <c r="M99" s="102">
        <f t="shared" si="13"/>
        <v>350</v>
      </c>
      <c r="N99" s="102">
        <f t="shared" si="13"/>
        <v>11705</v>
      </c>
    </row>
    <row r="100" spans="1:14">
      <c r="A100" s="33" t="s">
        <v>86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s="60" customFormat="1" ht="18.75">
      <c r="A101" s="56" t="s">
        <v>87</v>
      </c>
      <c r="B101" s="106">
        <v>117879</v>
      </c>
      <c r="C101" s="106">
        <f t="shared" ref="C101:M101" si="14">SUM(C100,C99,C89,C85,C84,C75,C68,C62,C54,C49,C42,C26,C14)</f>
        <v>44129</v>
      </c>
      <c r="D101" s="106">
        <f t="shared" si="14"/>
        <v>44129</v>
      </c>
      <c r="E101" s="106">
        <f t="shared" si="14"/>
        <v>94029</v>
      </c>
      <c r="F101" s="106">
        <f t="shared" si="14"/>
        <v>44129</v>
      </c>
      <c r="G101" s="106">
        <f t="shared" si="14"/>
        <v>76250</v>
      </c>
      <c r="H101" s="106">
        <f t="shared" si="14"/>
        <v>55250</v>
      </c>
      <c r="I101" s="106">
        <f t="shared" si="14"/>
        <v>31850</v>
      </c>
      <c r="J101" s="106">
        <f t="shared" si="14"/>
        <v>41850</v>
      </c>
      <c r="K101" s="106">
        <f t="shared" si="14"/>
        <v>75250</v>
      </c>
      <c r="L101" s="106">
        <f t="shared" si="14"/>
        <v>41850</v>
      </c>
      <c r="M101" s="106">
        <f t="shared" si="14"/>
        <v>93850</v>
      </c>
      <c r="N101" s="106">
        <f>SUM(N99+N14+N26+N42+N49)</f>
        <v>770557.86</v>
      </c>
    </row>
    <row r="102" spans="1:14" ht="8.1" customHeight="1">
      <c r="A102" s="11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 ht="18.600000000000001" customHeight="1">
      <c r="A103" s="55" t="s">
        <v>88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s="39" customFormat="1" hidden="1">
      <c r="A104" s="27" t="s">
        <v>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idden="1">
      <c r="A105" s="22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 hidden="1">
      <c r="A106" s="22" t="s">
        <v>91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 hidden="1">
      <c r="A107" s="22" t="s">
        <v>92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hidden="1">
      <c r="A108" s="22" t="s">
        <v>93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 s="39" customFormat="1" hidden="1">
      <c r="A109" s="27" t="s">
        <v>94</v>
      </c>
      <c r="B109" s="102">
        <f>SUM(B105:B108)</f>
        <v>0</v>
      </c>
      <c r="C109" s="102">
        <f t="shared" ref="C109:N109" si="15">SUM(C105:C108)</f>
        <v>0</v>
      </c>
      <c r="D109" s="102">
        <f t="shared" si="15"/>
        <v>0</v>
      </c>
      <c r="E109" s="102">
        <f t="shared" si="15"/>
        <v>0</v>
      </c>
      <c r="F109" s="102">
        <f t="shared" si="15"/>
        <v>0</v>
      </c>
      <c r="G109" s="102">
        <f t="shared" si="15"/>
        <v>0</v>
      </c>
      <c r="H109" s="102">
        <f t="shared" si="15"/>
        <v>0</v>
      </c>
      <c r="I109" s="102">
        <f t="shared" si="15"/>
        <v>0</v>
      </c>
      <c r="J109" s="102">
        <f t="shared" si="15"/>
        <v>0</v>
      </c>
      <c r="K109" s="102">
        <f t="shared" si="15"/>
        <v>0</v>
      </c>
      <c r="L109" s="102">
        <f t="shared" si="15"/>
        <v>0</v>
      </c>
      <c r="M109" s="102">
        <f t="shared" si="15"/>
        <v>0</v>
      </c>
      <c r="N109" s="102">
        <f t="shared" si="15"/>
        <v>0</v>
      </c>
    </row>
    <row r="110" spans="1:14" s="39" customFormat="1" ht="6" hidden="1" customHeight="1">
      <c r="A110" s="45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1:14" s="39" customFormat="1" hidden="1">
      <c r="A111" s="27" t="s">
        <v>95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 hidden="1">
      <c r="A112" s="22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 hidden="1">
      <c r="A113" s="22" t="s">
        <v>97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 ht="15.75" hidden="1" customHeight="1">
      <c r="A114" s="22" t="s">
        <v>98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 hidden="1">
      <c r="A115" s="22" t="s">
        <v>99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 hidden="1">
      <c r="A116" s="22" t="s">
        <v>100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1:14"/>
    <row r="118" spans="1:14" s="350" customFormat="1">
      <c r="A118" s="342" t="s">
        <v>101</v>
      </c>
      <c r="B118" s="349">
        <f t="shared" ref="B118:N118" si="16">SUM(B112:B116)</f>
        <v>0</v>
      </c>
      <c r="C118" s="349">
        <f t="shared" si="16"/>
        <v>0</v>
      </c>
      <c r="D118" s="349">
        <f t="shared" si="16"/>
        <v>0</v>
      </c>
      <c r="E118" s="349">
        <f t="shared" si="16"/>
        <v>0</v>
      </c>
      <c r="F118" s="349">
        <f t="shared" si="16"/>
        <v>0</v>
      </c>
      <c r="G118" s="349">
        <f t="shared" si="16"/>
        <v>0</v>
      </c>
      <c r="H118" s="349">
        <f t="shared" si="16"/>
        <v>0</v>
      </c>
      <c r="I118" s="349">
        <f t="shared" si="16"/>
        <v>0</v>
      </c>
      <c r="J118" s="349">
        <f t="shared" si="16"/>
        <v>0</v>
      </c>
      <c r="K118" s="349">
        <f t="shared" si="16"/>
        <v>0</v>
      </c>
      <c r="L118" s="349">
        <f t="shared" si="16"/>
        <v>0</v>
      </c>
      <c r="M118" s="349">
        <f t="shared" si="16"/>
        <v>0</v>
      </c>
      <c r="N118" s="349">
        <f t="shared" si="16"/>
        <v>0</v>
      </c>
    </row>
    <row r="119" spans="1:14" s="348" customFormat="1">
      <c r="A119" s="342" t="s">
        <v>102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</row>
    <row r="120" spans="1:14" s="263" customFormat="1">
      <c r="A120" s="265" t="s">
        <v>103</v>
      </c>
      <c r="B120" s="266">
        <f>N120/12</f>
        <v>376.75</v>
      </c>
      <c r="C120" s="266">
        <v>376.75</v>
      </c>
      <c r="D120" s="266">
        <v>376.75</v>
      </c>
      <c r="E120" s="266">
        <v>376.75</v>
      </c>
      <c r="F120" s="266">
        <v>376.75</v>
      </c>
      <c r="G120" s="266">
        <v>376.75</v>
      </c>
      <c r="H120" s="266">
        <v>376.75</v>
      </c>
      <c r="I120" s="266">
        <v>376.75</v>
      </c>
      <c r="J120" s="266">
        <v>376.75</v>
      </c>
      <c r="K120" s="266">
        <v>376.75</v>
      </c>
      <c r="L120" s="266">
        <v>376.75</v>
      </c>
      <c r="M120" s="266">
        <v>376.75</v>
      </c>
      <c r="N120" s="266">
        <v>4521</v>
      </c>
    </row>
    <row r="121" spans="1:14" s="263" customFormat="1">
      <c r="A121" s="265" t="s">
        <v>104</v>
      </c>
      <c r="B121" s="266">
        <v>975</v>
      </c>
      <c r="C121" s="266">
        <v>975</v>
      </c>
      <c r="D121" s="266">
        <v>975</v>
      </c>
      <c r="E121" s="266">
        <v>975</v>
      </c>
      <c r="F121" s="266">
        <v>975</v>
      </c>
      <c r="G121" s="266">
        <v>975</v>
      </c>
      <c r="H121" s="266">
        <v>975</v>
      </c>
      <c r="I121" s="266">
        <v>975</v>
      </c>
      <c r="J121" s="266">
        <v>975</v>
      </c>
      <c r="K121" s="266">
        <v>975</v>
      </c>
      <c r="L121" s="266">
        <v>975</v>
      </c>
      <c r="M121" s="266">
        <v>975</v>
      </c>
      <c r="N121" s="266">
        <v>11700</v>
      </c>
    </row>
    <row r="122" spans="1:14" hidden="1">
      <c r="A122" s="21" t="s">
        <v>105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1</v>
      </c>
      <c r="J122" s="116">
        <v>2</v>
      </c>
      <c r="K122" s="116">
        <v>3</v>
      </c>
      <c r="L122" s="116">
        <v>4</v>
      </c>
      <c r="M122" s="116">
        <v>5</v>
      </c>
      <c r="N122" s="116"/>
    </row>
    <row r="123" spans="1:14">
      <c r="A123" s="265" t="s">
        <v>106</v>
      </c>
      <c r="B123" s="116">
        <v>750</v>
      </c>
      <c r="C123" s="116">
        <v>750</v>
      </c>
      <c r="D123" s="116">
        <v>750</v>
      </c>
      <c r="E123" s="116">
        <v>750</v>
      </c>
      <c r="F123" s="116">
        <v>750</v>
      </c>
      <c r="G123" s="116">
        <v>750</v>
      </c>
      <c r="H123" s="116">
        <v>750</v>
      </c>
      <c r="I123" s="116">
        <v>750</v>
      </c>
      <c r="J123" s="116">
        <v>750</v>
      </c>
      <c r="K123" s="116">
        <v>750</v>
      </c>
      <c r="L123" s="116">
        <v>750</v>
      </c>
      <c r="M123" s="116">
        <v>750</v>
      </c>
      <c r="N123" s="116">
        <f>SUM(B123:M123)</f>
        <v>9000</v>
      </c>
    </row>
    <row r="124" spans="1:14" s="263" customFormat="1">
      <c r="A124" s="265" t="s">
        <v>107</v>
      </c>
      <c r="B124" s="266">
        <v>150</v>
      </c>
      <c r="C124" s="266">
        <v>150</v>
      </c>
      <c r="D124" s="266">
        <v>150</v>
      </c>
      <c r="E124" s="266">
        <v>150</v>
      </c>
      <c r="F124" s="266">
        <v>150</v>
      </c>
      <c r="G124" s="266">
        <v>150</v>
      </c>
      <c r="H124" s="266">
        <v>150</v>
      </c>
      <c r="I124" s="266">
        <v>150</v>
      </c>
      <c r="J124" s="266">
        <v>150</v>
      </c>
      <c r="K124" s="266">
        <v>150</v>
      </c>
      <c r="L124" s="266">
        <v>150</v>
      </c>
      <c r="M124" s="266">
        <v>150</v>
      </c>
      <c r="N124" s="266">
        <f>SUM(B124:M124)</f>
        <v>1800</v>
      </c>
    </row>
    <row r="125" spans="1:14" hidden="1">
      <c r="A125" s="21" t="s">
        <v>108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</row>
    <row r="126" spans="1:14" hidden="1">
      <c r="A126" s="21" t="s">
        <v>109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4" s="319" customFormat="1">
      <c r="A127" s="317" t="s">
        <v>110</v>
      </c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</row>
    <row r="128" spans="1:14" s="319" customFormat="1">
      <c r="A128" s="320" t="s">
        <v>111</v>
      </c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</row>
    <row r="129" spans="1:22">
      <c r="A129" s="321" t="s">
        <v>112</v>
      </c>
      <c r="B129" s="100"/>
      <c r="C129" s="100"/>
      <c r="D129" s="100"/>
      <c r="E129" s="100"/>
      <c r="F129" s="100"/>
      <c r="G129" s="100"/>
      <c r="H129" s="100"/>
      <c r="I129" s="100"/>
      <c r="J129" s="100">
        <v>2500</v>
      </c>
      <c r="K129" s="100">
        <v>2500</v>
      </c>
      <c r="L129" s="100">
        <v>2500</v>
      </c>
      <c r="M129" s="100">
        <v>2500</v>
      </c>
      <c r="N129" s="100">
        <f>SUM(J129:M129)</f>
        <v>10000</v>
      </c>
    </row>
    <row r="130" spans="1:22" hidden="1">
      <c r="A130" s="321"/>
      <c r="B130" s="100"/>
      <c r="C130" s="100"/>
      <c r="D130" s="100"/>
      <c r="E130" s="100"/>
      <c r="F130" s="100"/>
      <c r="G130" s="100"/>
      <c r="H130" s="100"/>
      <c r="I130" s="100"/>
      <c r="J130" s="100">
        <f>'2021-JJ Class'!K132+'AfterSchool Class'!K132+'Summer Class'!K132+'BRANCHES class-With NSH exp'!K132+'Sch Part Class-WIth NSH expansi'!K132+'Fund. Class'!K132+'GO Class'!K132+'MAPLE Class'!K132</f>
        <v>0</v>
      </c>
      <c r="K130" s="100">
        <f>'2021-JJ Class'!L132+'AfterSchool Class'!L132+'Summer Class'!L132+'BRANCHES class-With NSH exp'!L132+'Sch Part Class-WIth NSH expansi'!L132+'Fund. Class'!L132+'GO Class'!L132+'MAPLE Class'!L132</f>
        <v>0</v>
      </c>
      <c r="L130" s="100">
        <f>'2021-JJ Class'!M132+'AfterSchool Class'!M132+'Summer Class'!M132+'BRANCHES class-With NSH exp'!M132+'Sch Part Class-WIth NSH expansi'!M132+'Fund. Class'!M132+'GO Class'!M132+'MAPLE Class'!M132</f>
        <v>0</v>
      </c>
      <c r="M130" s="100">
        <f>'2021-JJ Class'!N132+'AfterSchool Class'!N132+'Summer Class'!N132+'BRANCHES class-With NSH exp'!N132+'Sch Part Class-WIth NSH expansi'!N132+'Fund. Class'!N132+'GO Class'!N132+'MAPLE Class'!N132</f>
        <v>0</v>
      </c>
      <c r="N130" s="100">
        <f t="shared" ref="N130:N132" si="17">SUM(B130:M130)</f>
        <v>0</v>
      </c>
    </row>
    <row r="131" spans="1:22">
      <c r="A131" s="322" t="s">
        <v>113</v>
      </c>
      <c r="B131" s="100"/>
      <c r="C131" s="100"/>
      <c r="D131" s="100"/>
      <c r="E131" s="100"/>
      <c r="F131" s="100"/>
      <c r="G131" s="100"/>
      <c r="H131" s="100"/>
      <c r="I131" s="100"/>
      <c r="J131" s="100">
        <f>'2021-JJ Class'!K133+'AfterSchool Class'!K133+'Summer Class'!K133+'BRANCHES class-With NSH exp'!K133+'Sch Part Class-WIth NSH expansi'!K133+'Fund. Class'!K133+'GO Class'!K133</f>
        <v>2500</v>
      </c>
      <c r="K131" s="100">
        <f>'2021-JJ Class'!L133+'AfterSchool Class'!L133+'Summer Class'!L133+'BRANCHES class-With NSH exp'!L133+'Sch Part Class-WIth NSH expansi'!L133+'Fund. Class'!L133+'GO Class'!L133</f>
        <v>2500</v>
      </c>
      <c r="L131" s="100">
        <f>'2021-JJ Class'!M133+'AfterSchool Class'!M133+'Summer Class'!M133+'BRANCHES class-With NSH exp'!M133+'Sch Part Class-WIth NSH expansi'!M133+'Fund. Class'!M133+'GO Class'!M133</f>
        <v>2500</v>
      </c>
      <c r="M131" s="100">
        <f>'2021-JJ Class'!N133+'AfterSchool Class'!N133+'Summer Class'!N133+'BRANCHES class-With NSH exp'!N133+'Sch Part Class-WIth NSH expansi'!N133+'Fund. Class'!N133+'GO Class'!N133</f>
        <v>2500</v>
      </c>
      <c r="N131" s="100">
        <f t="shared" si="17"/>
        <v>10000</v>
      </c>
    </row>
    <row r="132" spans="1:22">
      <c r="A132" s="322" t="s">
        <v>114</v>
      </c>
      <c r="B132" s="100"/>
      <c r="C132" s="100"/>
      <c r="D132" s="100"/>
      <c r="E132" s="100"/>
      <c r="F132" s="100"/>
      <c r="G132" s="100"/>
      <c r="H132" s="100"/>
      <c r="I132" s="100"/>
      <c r="J132" s="100">
        <f>'2021-JJ Class'!K134+'AfterSchool Class'!K134+'Summer Class'!K134+'BRANCHES class-With NSH exp'!K134+'Sch Part Class-WIth NSH expansi'!K134+'Fund. Class'!K134+'GO Class'!K134</f>
        <v>2500</v>
      </c>
      <c r="K132" s="100">
        <f>'2021-JJ Class'!L134+'AfterSchool Class'!L134+'Summer Class'!L134+'BRANCHES class-With NSH exp'!L134+'Sch Part Class-WIth NSH expansi'!L134+'Fund. Class'!L134+'GO Class'!L134</f>
        <v>2500</v>
      </c>
      <c r="L132" s="100">
        <f>'2021-JJ Class'!M134+'AfterSchool Class'!M134+'Summer Class'!M134+'BRANCHES class-With NSH exp'!M134+'Sch Part Class-WIth NSH expansi'!M134+'Fund. Class'!M134+'GO Class'!M134</f>
        <v>2500</v>
      </c>
      <c r="M132" s="100">
        <f>'2021-JJ Class'!N134+'AfterSchool Class'!N134+'Summer Class'!N134+'BRANCHES class-With NSH exp'!N134+'Sch Part Class-WIth NSH expansi'!N134+'Fund. Class'!N134+'GO Class'!N134</f>
        <v>2500</v>
      </c>
      <c r="N132" s="100">
        <f t="shared" si="17"/>
        <v>10000</v>
      </c>
    </row>
    <row r="133" spans="1:22">
      <c r="A133" s="322" t="s">
        <v>115</v>
      </c>
      <c r="B133" s="100"/>
      <c r="C133" s="100"/>
      <c r="D133" s="100"/>
      <c r="E133" s="100"/>
      <c r="F133" s="100"/>
      <c r="G133" s="100"/>
      <c r="H133" s="100"/>
      <c r="I133" s="100"/>
      <c r="J133" s="100">
        <f>'AfterSchool Class'!K135+'CEDAR Class'!K135</f>
        <v>1275</v>
      </c>
      <c r="K133" s="100">
        <f>'AfterSchool Class'!L135+'CEDAR Class'!L135</f>
        <v>1275</v>
      </c>
      <c r="L133" s="100">
        <f>'AfterSchool Class'!M135+'CEDAR Class'!M135</f>
        <v>1275</v>
      </c>
      <c r="M133" s="100">
        <f>'AfterSchool Class'!N135+'CEDAR Class'!N135</f>
        <v>1275</v>
      </c>
      <c r="N133" s="100">
        <f>SUM(J133:M133)</f>
        <v>5100</v>
      </c>
    </row>
    <row r="134" spans="1:22">
      <c r="A134" s="322" t="s">
        <v>116</v>
      </c>
      <c r="B134" s="100"/>
      <c r="C134" s="100"/>
      <c r="D134" s="100"/>
      <c r="E134" s="100"/>
      <c r="F134" s="100"/>
      <c r="G134" s="100"/>
      <c r="H134" s="100"/>
      <c r="I134" s="100"/>
      <c r="J134" s="100">
        <f>'AfterSchool Class'!K136+'CEDAR Class'!K136</f>
        <v>1275</v>
      </c>
      <c r="K134" s="100">
        <f>'AfterSchool Class'!L136+'CEDAR Class'!L136</f>
        <v>1275</v>
      </c>
      <c r="L134" s="100">
        <f>'AfterSchool Class'!M136+'CEDAR Class'!M136</f>
        <v>1275</v>
      </c>
      <c r="M134" s="100">
        <f>'AfterSchool Class'!N136+'CEDAR Class'!N136</f>
        <v>1275</v>
      </c>
      <c r="N134" s="100">
        <f t="shared" ref="N134:N139" si="18">SUM(J134:M134)</f>
        <v>5100</v>
      </c>
    </row>
    <row r="135" spans="1:22">
      <c r="A135" s="322" t="s">
        <v>117</v>
      </c>
      <c r="B135" s="100"/>
      <c r="C135" s="100"/>
      <c r="D135" s="100"/>
      <c r="E135" s="100"/>
      <c r="F135" s="100"/>
      <c r="G135" s="100"/>
      <c r="H135" s="100"/>
      <c r="I135" s="100"/>
      <c r="J135" s="100">
        <f>'AfterSchool Class'!K137+'CEDAR Class'!K137</f>
        <v>1275</v>
      </c>
      <c r="K135" s="100">
        <f>'AfterSchool Class'!L137+'CEDAR Class'!L137</f>
        <v>1275</v>
      </c>
      <c r="L135" s="100">
        <f>'AfterSchool Class'!M137+'CEDAR Class'!M137</f>
        <v>1275</v>
      </c>
      <c r="M135" s="100">
        <f>'AfterSchool Class'!N137+'CEDAR Class'!N137</f>
        <v>1275</v>
      </c>
      <c r="N135" s="100">
        <f t="shared" si="18"/>
        <v>5100</v>
      </c>
    </row>
    <row r="136" spans="1:22">
      <c r="A136" s="322" t="s">
        <v>118</v>
      </c>
      <c r="B136" s="100"/>
      <c r="C136" s="100"/>
      <c r="D136" s="100"/>
      <c r="E136" s="100"/>
      <c r="F136" s="100"/>
      <c r="G136" s="100"/>
      <c r="H136" s="100"/>
      <c r="I136" s="100"/>
      <c r="J136" s="100">
        <f>'AfterSchool Class'!K138+'CEDAR Class'!K138</f>
        <v>1275</v>
      </c>
      <c r="K136" s="100">
        <f>'AfterSchool Class'!L138+'CEDAR Class'!L138</f>
        <v>1275</v>
      </c>
      <c r="L136" s="100">
        <f>'AfterSchool Class'!M138+'CEDAR Class'!M138</f>
        <v>1275</v>
      </c>
      <c r="M136" s="100">
        <f>'AfterSchool Class'!N138+'CEDAR Class'!N138</f>
        <v>1275</v>
      </c>
      <c r="N136" s="100">
        <f t="shared" si="18"/>
        <v>5100</v>
      </c>
    </row>
    <row r="137" spans="1:22">
      <c r="A137" s="324" t="s">
        <v>119</v>
      </c>
      <c r="B137" s="324"/>
      <c r="C137" s="325"/>
      <c r="D137" s="325"/>
      <c r="E137" s="325"/>
      <c r="F137" s="325"/>
      <c r="G137" s="325"/>
      <c r="H137" s="325">
        <v>0</v>
      </c>
      <c r="I137" s="325">
        <v>0</v>
      </c>
      <c r="J137" s="325">
        <v>2500</v>
      </c>
      <c r="K137" s="325">
        <v>2500</v>
      </c>
      <c r="L137" s="325">
        <v>2500</v>
      </c>
      <c r="M137" s="325">
        <v>2500</v>
      </c>
      <c r="N137" s="325">
        <f>SUM(J137:M137)</f>
        <v>10000</v>
      </c>
      <c r="O137" s="325">
        <f>SUM(K137:N137)</f>
        <v>17500</v>
      </c>
      <c r="P137" s="273"/>
      <c r="Q137" s="273"/>
      <c r="R137" s="273"/>
      <c r="S137" s="273"/>
      <c r="T137" s="273"/>
      <c r="U137" s="273"/>
      <c r="V137" s="273"/>
    </row>
    <row r="138" spans="1:22" hidden="1">
      <c r="A138" s="322"/>
      <c r="B138" s="100"/>
      <c r="C138" s="100"/>
      <c r="D138" s="100"/>
      <c r="E138" s="100"/>
      <c r="F138" s="100"/>
      <c r="G138" s="100"/>
      <c r="H138" s="100"/>
      <c r="I138" s="100"/>
      <c r="J138" s="100">
        <f>'AfterSchool Class'!K140+'CEDAR Class'!K140</f>
        <v>0</v>
      </c>
      <c r="K138" s="100">
        <f>'AfterSchool Class'!L140+'CEDAR Class'!L140</f>
        <v>0</v>
      </c>
      <c r="L138" s="100">
        <f>'AfterSchool Class'!M140+'CEDAR Class'!M140</f>
        <v>0</v>
      </c>
      <c r="M138" s="100">
        <f>'AfterSchool Class'!N140+'CEDAR Class'!N140</f>
        <v>0</v>
      </c>
      <c r="N138" s="100">
        <f t="shared" si="18"/>
        <v>0</v>
      </c>
    </row>
    <row r="139" spans="1:22" s="263" customFormat="1">
      <c r="A139" s="322" t="s">
        <v>120</v>
      </c>
      <c r="B139" s="323"/>
      <c r="C139" s="323"/>
      <c r="D139" s="323"/>
      <c r="E139" s="323"/>
      <c r="F139" s="323"/>
      <c r="G139" s="323"/>
      <c r="H139" s="323"/>
      <c r="I139" s="323"/>
      <c r="J139" s="323">
        <f>'AfterSchool Class'!K141+'CEDAR Class'!K141</f>
        <v>0</v>
      </c>
      <c r="K139" s="323">
        <f>'AfterSchool Class'!L141+'CEDAR Class'!L141</f>
        <v>0</v>
      </c>
      <c r="L139" s="323">
        <f>'AfterSchool Class'!M141+'CEDAR Class'!M141</f>
        <v>0</v>
      </c>
      <c r="M139" s="323">
        <f>'AfterSchool Class'!N141+'CEDAR Class'!N141</f>
        <v>0</v>
      </c>
      <c r="N139" s="323">
        <f t="shared" si="18"/>
        <v>0</v>
      </c>
    </row>
    <row r="140" spans="1:22">
      <c r="A140" s="309" t="s">
        <v>121</v>
      </c>
      <c r="B140" s="282"/>
      <c r="C140" s="325"/>
      <c r="D140" s="325"/>
      <c r="E140" s="325"/>
      <c r="F140" s="325"/>
      <c r="G140" s="325"/>
      <c r="H140" s="326"/>
      <c r="I140" s="327"/>
      <c r="J140" s="325">
        <v>1250</v>
      </c>
      <c r="K140" s="325">
        <v>1250</v>
      </c>
      <c r="L140" s="325">
        <v>1250</v>
      </c>
      <c r="M140" s="325">
        <v>1250</v>
      </c>
      <c r="N140" s="328">
        <f>SUM(J140:M140)</f>
        <v>5000</v>
      </c>
      <c r="O140" s="325">
        <f>SUM(C140:N140)</f>
        <v>10000</v>
      </c>
      <c r="P140" s="329"/>
      <c r="Q140" s="330"/>
      <c r="R140" s="331"/>
      <c r="S140" s="282"/>
      <c r="T140" s="282"/>
      <c r="U140" s="332"/>
      <c r="V140" s="282"/>
    </row>
    <row r="141" spans="1:22">
      <c r="A141" s="309" t="s">
        <v>243</v>
      </c>
      <c r="B141" s="282"/>
      <c r="C141" s="325"/>
      <c r="D141" s="325"/>
      <c r="E141" s="325"/>
      <c r="F141" s="325"/>
      <c r="G141" s="325"/>
      <c r="H141" s="326"/>
      <c r="I141" s="327"/>
      <c r="J141" s="325">
        <v>1250</v>
      </c>
      <c r="K141" s="325">
        <v>1250</v>
      </c>
      <c r="L141" s="325">
        <v>1250</v>
      </c>
      <c r="M141" s="325">
        <v>1250</v>
      </c>
      <c r="N141" s="328">
        <f>SUM(J141:M141)</f>
        <v>5000</v>
      </c>
      <c r="O141" s="325">
        <f>SUM(C141:N141)</f>
        <v>10000</v>
      </c>
      <c r="P141" s="329"/>
      <c r="Q141" s="330"/>
      <c r="R141" s="331"/>
      <c r="S141" s="282"/>
      <c r="T141" s="282"/>
      <c r="U141" s="332"/>
      <c r="V141" s="282"/>
    </row>
    <row r="142" spans="1:22" s="334" customFormat="1">
      <c r="A142" s="320" t="s">
        <v>244</v>
      </c>
      <c r="B142" s="333">
        <f t="shared" ref="B142:I142" si="19">SUM(B129:B132)</f>
        <v>0</v>
      </c>
      <c r="C142" s="333">
        <f t="shared" si="19"/>
        <v>0</v>
      </c>
      <c r="D142" s="333">
        <f t="shared" si="19"/>
        <v>0</v>
      </c>
      <c r="E142" s="333">
        <f t="shared" si="19"/>
        <v>0</v>
      </c>
      <c r="F142" s="333">
        <f t="shared" si="19"/>
        <v>0</v>
      </c>
      <c r="G142" s="333">
        <f t="shared" si="19"/>
        <v>0</v>
      </c>
      <c r="H142" s="333">
        <f t="shared" si="19"/>
        <v>0</v>
      </c>
      <c r="I142" s="333">
        <f t="shared" si="19"/>
        <v>0</v>
      </c>
      <c r="J142" s="333">
        <f>SUM(J129:J141)</f>
        <v>17600</v>
      </c>
      <c r="K142" s="333">
        <f>SUM(K129:K141)</f>
        <v>17600</v>
      </c>
      <c r="L142" s="333">
        <f>SUM(L129:L141)</f>
        <v>17600</v>
      </c>
      <c r="M142" s="333">
        <f>SUM(M129:M141)</f>
        <v>17600</v>
      </c>
      <c r="N142" s="333">
        <f>SUM(N129:N141)</f>
        <v>70400</v>
      </c>
    </row>
    <row r="143" spans="1:22" s="48" customFormat="1">
      <c r="A143" s="336" t="s">
        <v>122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1:22">
      <c r="A144" s="335" t="s">
        <v>124</v>
      </c>
      <c r="B144" s="100">
        <f>'2021-JJ Class'!C147+'AfterSchool Class'!C146+'Summer Class'!C146+'BRANCHES class-With NSH exp'!C146+'Sch Part Class-WIth NSH expansi'!C146+'Fund. Class'!C146+'GO Class'!C146</f>
        <v>0</v>
      </c>
      <c r="C144" s="100">
        <f>'2021-JJ Class'!D147+'AfterSchool Class'!D146+'Summer Class'!D146+'BRANCHES class-With NSH exp'!D146+'Sch Part Class-WIth NSH expansi'!D146+'Fund. Class'!D146+'GO Class'!D146</f>
        <v>0</v>
      </c>
      <c r="D144" s="100">
        <f>'2021-JJ Class'!E147+'AfterSchool Class'!E146+'Summer Class'!E146+'BRANCHES class-With NSH exp'!E146+'Sch Part Class-WIth NSH expansi'!E146+'Fund. Class'!E146+'GO Class'!E146</f>
        <v>0</v>
      </c>
      <c r="E144" s="100">
        <f>'2021-JJ Class'!F147+'AfterSchool Class'!F146+'Summer Class'!F146+'BRANCHES class-With NSH exp'!F146+'Sch Part Class-WIth NSH expansi'!F146+'Fund. Class'!F146+'GO Class'!F146</f>
        <v>0</v>
      </c>
      <c r="F144" s="100">
        <f>'2021-JJ Class'!G147+'AfterSchool Class'!G146+'Summer Class'!G146+'BRANCHES class-With NSH exp'!G146+'Sch Part Class-WIth NSH expansi'!G146+'Fund. Class'!G146+'GO Class'!G146</f>
        <v>0</v>
      </c>
      <c r="G144" s="100">
        <f>'2021-JJ Class'!H147+'AfterSchool Class'!H146+'Summer Class'!H146+'BRANCHES class-With NSH exp'!H146+'Sch Part Class-WIth NSH expansi'!H146+'Fund. Class'!H146+'GO Class'!H146</f>
        <v>0</v>
      </c>
      <c r="H144" s="100">
        <f>'2021-JJ Class'!I147+'AfterSchool Class'!I146+'Summer Class'!I146+'BRANCHES class-With NSH exp'!I146+'Sch Part Class-WIth NSH expansi'!I146+'Fund. Class'!I146+'GO Class'!I146</f>
        <v>0</v>
      </c>
      <c r="I144" s="100">
        <f>'2021-JJ Class'!J147+'AfterSchool Class'!J146+'Summer Class'!J146+'BRANCHES class-With NSH exp'!J146+'Sch Part Class-WIth NSH expansi'!J146+'Fund. Class'!J146+'GO Class'!J146</f>
        <v>0</v>
      </c>
      <c r="J144" s="100">
        <f>'2021-JJ Class'!K147+'AfterSchool Class'!K146+'Summer Class'!K146+'BRANCHES class-With NSH exp'!K146+'Sch Part Class-WIth NSH expansi'!K146+'Fund. Class'!K146+'GO Class'!K146</f>
        <v>0</v>
      </c>
      <c r="K144" s="100">
        <f>'2021-JJ Class'!L147+'AfterSchool Class'!L146+'Summer Class'!L146+'BRANCHES class-With NSH exp'!L146+'Sch Part Class-WIth NSH expansi'!L146+'Fund. Class'!L146+'GO Class'!L146</f>
        <v>0</v>
      </c>
      <c r="L144" s="100">
        <f>'2021-JJ Class'!M147+'AfterSchool Class'!M146+'Summer Class'!M146+'BRANCHES class-With NSH exp'!M146+'Sch Part Class-WIth NSH expansi'!M146+'Fund. Class'!M146+'GO Class'!M146</f>
        <v>0</v>
      </c>
      <c r="M144" s="100">
        <f>'2021-JJ Class'!N147+'AfterSchool Class'!N146+'Summer Class'!N146+'BRANCHES class-With NSH exp'!N146+'Sch Part Class-WIth NSH expansi'!N146+'Fund. Class'!N146+'GO Class'!N146</f>
        <v>0</v>
      </c>
      <c r="N144" s="100">
        <f>SUM(B144:M144)</f>
        <v>0</v>
      </c>
    </row>
    <row r="145" spans="1:14" s="48" customFormat="1">
      <c r="A145" s="339" t="s">
        <v>125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1:14">
      <c r="A146" s="337" t="s">
        <v>126</v>
      </c>
      <c r="B146" s="100"/>
      <c r="C146" s="100"/>
      <c r="D146" s="100"/>
      <c r="E146" s="100"/>
      <c r="F146" s="100"/>
      <c r="G146" s="325">
        <v>1300</v>
      </c>
      <c r="H146" s="325">
        <v>5200</v>
      </c>
      <c r="I146" s="325">
        <v>1300</v>
      </c>
      <c r="J146" s="100"/>
      <c r="K146" s="100"/>
      <c r="L146" s="100"/>
      <c r="M146" s="100"/>
      <c r="N146" s="100">
        <f>SUM(B146:M146)</f>
        <v>7800</v>
      </c>
    </row>
    <row r="147" spans="1:14">
      <c r="A147" s="337" t="s">
        <v>245</v>
      </c>
      <c r="B147" s="100">
        <f>'2021-JJ Class'!C150+'AfterSchool Class'!C149+'Summer Class'!C149+'BRANCHES class-With NSH exp'!C149+'Sch Part Class-WIth NSH expansi'!C149+'Fund. Class'!C149+'GO Class'!C149</f>
        <v>0</v>
      </c>
      <c r="C147" s="100">
        <f>'2021-JJ Class'!D150+'AfterSchool Class'!D149+'Summer Class'!D149+'BRANCHES class-With NSH exp'!D149+'Sch Part Class-WIth NSH expansi'!D149+'Fund. Class'!D149+'GO Class'!D149</f>
        <v>0</v>
      </c>
      <c r="D147" s="100">
        <f>'2021-JJ Class'!E150+'AfterSchool Class'!E149+'Summer Class'!E149+'BRANCHES class-With NSH exp'!E149+'Sch Part Class-WIth NSH expansi'!E149+'Fund. Class'!E149+'GO Class'!E149</f>
        <v>0</v>
      </c>
      <c r="E147" s="100">
        <f>'2021-JJ Class'!F150+'AfterSchool Class'!F149+'Summer Class'!F149+'BRANCHES class-With NSH exp'!F149+'Sch Part Class-WIth NSH expansi'!F149+'Fund. Class'!F149+'GO Class'!F149</f>
        <v>0</v>
      </c>
      <c r="F147" s="100">
        <f>'2021-JJ Class'!G150+'AfterSchool Class'!G149+'Summer Class'!G149+'BRANCHES class-With NSH exp'!G149+'Sch Part Class-WIth NSH expansi'!G149+'Fund. Class'!G149+'GO Class'!G149</f>
        <v>0</v>
      </c>
      <c r="G147" s="325">
        <v>667</v>
      </c>
      <c r="H147" s="325">
        <v>2666</v>
      </c>
      <c r="I147" s="325">
        <v>667</v>
      </c>
      <c r="J147" s="100">
        <f>'2021-JJ Class'!K150+'AfterSchool Class'!K149+'Summer Class'!K149+'BRANCHES class-With NSH exp'!K149+'Sch Part Class-WIth NSH expansi'!K149+'Fund. Class'!K149+'GO Class'!K149</f>
        <v>0</v>
      </c>
      <c r="K147" s="100">
        <f>'2021-JJ Class'!L150+'AfterSchool Class'!L149+'Summer Class'!L149+'BRANCHES class-With NSH exp'!L149+'Sch Part Class-WIth NSH expansi'!L149+'Fund. Class'!L149+'GO Class'!L149</f>
        <v>0</v>
      </c>
      <c r="L147" s="100">
        <f>'2021-JJ Class'!M150+'AfterSchool Class'!M149+'Summer Class'!M149+'BRANCHES class-With NSH exp'!M149+'Sch Part Class-WIth NSH expansi'!M149+'Fund. Class'!M149+'GO Class'!M149</f>
        <v>0</v>
      </c>
      <c r="M147" s="100">
        <f>'2021-JJ Class'!N150+'AfterSchool Class'!N149+'Summer Class'!N149+'BRANCHES class-With NSH exp'!N149+'Sch Part Class-WIth NSH expansi'!N149+'Fund. Class'!N149+'GO Class'!N149</f>
        <v>0</v>
      </c>
      <c r="N147" s="100">
        <f>SUM(B147:M147)</f>
        <v>4000</v>
      </c>
    </row>
    <row r="148" spans="1:14" hidden="1">
      <c r="A148" s="337" t="s">
        <v>127</v>
      </c>
      <c r="B148" s="100">
        <f>'2021-JJ Class'!C151+'AfterSchool Class'!C150+'Summer Class'!C150+'BRANCHES class-With NSH exp'!C150+'Sch Part Class-WIth NSH expansi'!C150+'Fund. Class'!C150+'GO Class'!C150</f>
        <v>0</v>
      </c>
      <c r="C148" s="100">
        <f>'2021-JJ Class'!D151+'AfterSchool Class'!D150+'Summer Class'!D150+'BRANCHES class-With NSH exp'!D150+'Sch Part Class-WIth NSH expansi'!D150+'Fund. Class'!D150+'GO Class'!D150</f>
        <v>0</v>
      </c>
      <c r="D148" s="100">
        <f>'2021-JJ Class'!E151+'AfterSchool Class'!E150+'Summer Class'!E150+'BRANCHES class-With NSH exp'!E150+'Sch Part Class-WIth NSH expansi'!E150+'Fund. Class'!E150+'GO Class'!E150</f>
        <v>0</v>
      </c>
      <c r="E148" s="100">
        <f>'2021-JJ Class'!F151+'AfterSchool Class'!F150+'Summer Class'!F150+'BRANCHES class-With NSH exp'!F150+'Sch Part Class-WIth NSH expansi'!F150+'Fund. Class'!F150+'GO Class'!F150</f>
        <v>0</v>
      </c>
      <c r="F148" s="100">
        <f>'2021-JJ Class'!G151+'AfterSchool Class'!G150+'Summer Class'!G150+'BRANCHES class-With NSH exp'!G150+'Sch Part Class-WIth NSH expansi'!G150+'Fund. Class'!G150+'GO Class'!G150</f>
        <v>0</v>
      </c>
      <c r="G148" s="100">
        <f>'2021-JJ Class'!H151+'AfterSchool Class'!H150+'Summer Class'!H150+'BRANCHES class-With NSH exp'!H150+'Sch Part Class-WIth NSH expansi'!H150+'Fund. Class'!H150+'GO Class'!H150</f>
        <v>0</v>
      </c>
      <c r="H148" s="100">
        <f>'2021-JJ Class'!I151+'AfterSchool Class'!I150+'Summer Class'!I150+'BRANCHES class-With NSH exp'!I150+'Sch Part Class-WIth NSH expansi'!I150+'Fund. Class'!I150+'GO Class'!I150</f>
        <v>0</v>
      </c>
      <c r="I148" s="100">
        <f>'2021-JJ Class'!J151+'AfterSchool Class'!J150+'Summer Class'!J150+'BRANCHES class-With NSH exp'!J150+'Sch Part Class-WIth NSH expansi'!J150+'Fund. Class'!J150+'GO Class'!J150</f>
        <v>0</v>
      </c>
      <c r="J148" s="100">
        <f>'2021-JJ Class'!K151+'AfterSchool Class'!K150+'Summer Class'!K150+'BRANCHES class-With NSH exp'!K150+'Sch Part Class-WIth NSH expansi'!K150+'Fund. Class'!K150+'GO Class'!K150</f>
        <v>0</v>
      </c>
      <c r="K148" s="100">
        <f>'2021-JJ Class'!L151+'AfterSchool Class'!L150+'Summer Class'!L150+'BRANCHES class-With NSH exp'!L150+'Sch Part Class-WIth NSH expansi'!L150+'Fund. Class'!L150+'GO Class'!L150</f>
        <v>0</v>
      </c>
      <c r="L148" s="100">
        <f>'2021-JJ Class'!M151+'AfterSchool Class'!M150+'Summer Class'!M150+'BRANCHES class-With NSH exp'!M150+'Sch Part Class-WIth NSH expansi'!M150+'Fund. Class'!M150+'GO Class'!M150</f>
        <v>0</v>
      </c>
      <c r="M148" s="100">
        <f>'2021-JJ Class'!N151+'AfterSchool Class'!N150+'Summer Class'!N150+'BRANCHES class-With NSH exp'!N150+'Sch Part Class-WIth NSH expansi'!N150+'Fund. Class'!N150+'GO Class'!N150</f>
        <v>0</v>
      </c>
      <c r="N148" s="100"/>
    </row>
    <row r="149" spans="1:14">
      <c r="A149" s="337" t="s">
        <v>128</v>
      </c>
      <c r="B149" s="325">
        <v>1200</v>
      </c>
      <c r="C149" s="325">
        <v>1200</v>
      </c>
      <c r="D149" s="325">
        <v>1200</v>
      </c>
      <c r="E149" s="325">
        <v>1200</v>
      </c>
      <c r="F149" s="325">
        <v>1200</v>
      </c>
      <c r="G149" s="325">
        <v>0</v>
      </c>
      <c r="H149" s="325">
        <v>0</v>
      </c>
      <c r="I149" s="325">
        <v>0</v>
      </c>
      <c r="J149" s="325">
        <v>1200</v>
      </c>
      <c r="K149" s="325">
        <v>1200</v>
      </c>
      <c r="L149" s="325">
        <v>1200</v>
      </c>
      <c r="M149" s="325">
        <v>1200</v>
      </c>
      <c r="N149" s="100">
        <f>SUM(B149:M149)</f>
        <v>10800</v>
      </c>
    </row>
    <row r="150" spans="1:14" s="51" customFormat="1">
      <c r="A150" s="339" t="s">
        <v>131</v>
      </c>
      <c r="B150" s="105">
        <f>SUM(B146:B149)</f>
        <v>1200</v>
      </c>
      <c r="C150" s="105">
        <f t="shared" ref="C150:N150" si="20">SUM(C146:C149)</f>
        <v>1200</v>
      </c>
      <c r="D150" s="105">
        <f t="shared" si="20"/>
        <v>1200</v>
      </c>
      <c r="E150" s="105">
        <f t="shared" si="20"/>
        <v>1200</v>
      </c>
      <c r="F150" s="105">
        <f t="shared" si="20"/>
        <v>1200</v>
      </c>
      <c r="G150" s="105">
        <f t="shared" si="20"/>
        <v>1967</v>
      </c>
      <c r="H150" s="105">
        <f t="shared" si="20"/>
        <v>7866</v>
      </c>
      <c r="I150" s="105">
        <f t="shared" si="20"/>
        <v>1967</v>
      </c>
      <c r="J150" s="105">
        <f t="shared" si="20"/>
        <v>1200</v>
      </c>
      <c r="K150" s="105">
        <f t="shared" si="20"/>
        <v>1200</v>
      </c>
      <c r="L150" s="105">
        <f t="shared" si="20"/>
        <v>1200</v>
      </c>
      <c r="M150" s="105">
        <f t="shared" si="20"/>
        <v>1200</v>
      </c>
      <c r="N150" s="105">
        <f t="shared" si="20"/>
        <v>22600</v>
      </c>
    </row>
    <row r="151" spans="1:14">
      <c r="A151" s="335" t="s">
        <v>246</v>
      </c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</row>
    <row r="152" spans="1:14" s="51" customFormat="1">
      <c r="A152" s="338" t="s">
        <v>247</v>
      </c>
      <c r="B152" s="105">
        <f>SUM(B151,B150,B144)</f>
        <v>1200</v>
      </c>
      <c r="C152" s="105">
        <f t="shared" ref="C152:N152" si="21">SUM(C151,C150,C144)</f>
        <v>1200</v>
      </c>
      <c r="D152" s="105">
        <f t="shared" si="21"/>
        <v>1200</v>
      </c>
      <c r="E152" s="105">
        <f t="shared" si="21"/>
        <v>1200</v>
      </c>
      <c r="F152" s="105">
        <f t="shared" si="21"/>
        <v>1200</v>
      </c>
      <c r="G152" s="105">
        <f t="shared" si="21"/>
        <v>1967</v>
      </c>
      <c r="H152" s="105">
        <f t="shared" si="21"/>
        <v>7866</v>
      </c>
      <c r="I152" s="105">
        <f t="shared" si="21"/>
        <v>1967</v>
      </c>
      <c r="J152" s="105">
        <f t="shared" si="21"/>
        <v>1200</v>
      </c>
      <c r="K152" s="105">
        <f t="shared" si="21"/>
        <v>1200</v>
      </c>
      <c r="L152" s="105">
        <f t="shared" si="21"/>
        <v>1200</v>
      </c>
      <c r="M152" s="105">
        <f t="shared" si="21"/>
        <v>1200</v>
      </c>
      <c r="N152" s="105">
        <f t="shared" si="21"/>
        <v>22600</v>
      </c>
    </row>
    <row r="153" spans="1:14">
      <c r="A153" s="340" t="s">
        <v>132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</row>
    <row r="154" spans="1:14">
      <c r="A154" s="340" t="s">
        <v>133</v>
      </c>
      <c r="B154" s="100">
        <f>'2021-JJ Class'!C157+'AfterSchool Class'!C156+'Summer Class'!C156+'BRANCHES class-With NSH exp'!C156+'Sch Part Class-WIth NSH expansi'!C156+'Fund. Class'!C156+'GO Class'!C156</f>
        <v>0</v>
      </c>
      <c r="C154" s="100">
        <f>'2021-JJ Class'!D157+'AfterSchool Class'!D156+'Summer Class'!D156+'BRANCHES class-With NSH exp'!D156+'Sch Part Class-WIth NSH expansi'!D156+'Fund. Class'!D156+'GO Class'!D156</f>
        <v>0</v>
      </c>
      <c r="D154" s="100">
        <f>'2021-JJ Class'!E157+'AfterSchool Class'!E156+'Summer Class'!E156+'BRANCHES class-With NSH exp'!E156+'Sch Part Class-WIth NSH expansi'!E156+'Fund. Class'!E156+'GO Class'!E156</f>
        <v>0</v>
      </c>
      <c r="E154" s="100">
        <f>'2021-JJ Class'!F157+'AfterSchool Class'!F156+'Summer Class'!F156+'BRANCHES class-With NSH exp'!F156+'Sch Part Class-WIth NSH expansi'!F156+'Fund. Class'!F156+'GO Class'!F156</f>
        <v>0</v>
      </c>
      <c r="F154" s="100">
        <v>300</v>
      </c>
      <c r="G154" s="100">
        <f>'2021-JJ Class'!H157+'AfterSchool Class'!H156+'Summer Class'!H156+'BRANCHES class-With NSH exp'!H156+'Sch Part Class-WIth NSH expansi'!H156+'Fund. Class'!H156+'GO Class'!H156</f>
        <v>0</v>
      </c>
      <c r="H154" s="100">
        <f>'2021-JJ Class'!I157+'AfterSchool Class'!I156+'Summer Class'!I156+'BRANCHES class-With NSH exp'!I156+'Sch Part Class-WIth NSH expansi'!I156+'Fund. Class'!I156+'GO Class'!I156</f>
        <v>0</v>
      </c>
      <c r="I154" s="100">
        <f>'2021-JJ Class'!J157+'AfterSchool Class'!J156+'Summer Class'!J156+'BRANCHES class-With NSH exp'!J156+'Sch Part Class-WIth NSH expansi'!J156+'Fund. Class'!J156+'GO Class'!J156</f>
        <v>0</v>
      </c>
      <c r="J154" s="100">
        <f>'2021-JJ Class'!K157+'AfterSchool Class'!K156+'Summer Class'!K156+'BRANCHES class-With NSH exp'!K156+'Sch Part Class-WIth NSH expansi'!K156+'Fund. Class'!K156+'GO Class'!K156</f>
        <v>0</v>
      </c>
      <c r="K154" s="100">
        <f>'2021-JJ Class'!L157+'AfterSchool Class'!L156+'Summer Class'!L156+'BRANCHES class-With NSH exp'!L156+'Sch Part Class-WIth NSH expansi'!L156+'Fund. Class'!L156+'GO Class'!L156</f>
        <v>0</v>
      </c>
      <c r="L154" s="100">
        <f>'2021-JJ Class'!M157+'AfterSchool Class'!M156+'Summer Class'!M156+'BRANCHES class-With NSH exp'!M156+'Sch Part Class-WIth NSH expansi'!M156+'Fund. Class'!M156+'GO Class'!M156</f>
        <v>0</v>
      </c>
      <c r="M154" s="100">
        <v>300</v>
      </c>
      <c r="N154" s="100">
        <f>SUM(B154:M154)</f>
        <v>600</v>
      </c>
    </row>
    <row r="155" spans="1:14">
      <c r="A155" s="340" t="s">
        <v>134</v>
      </c>
      <c r="B155" s="100">
        <f>'2021-JJ Class'!C158+'AfterSchool Class'!C157+'Summer Class'!C157+'BRANCHES class-With NSH exp'!C157+'Sch Part Class-WIth NSH expansi'!C157+'Fund. Class'!C157+'GO Class'!C157</f>
        <v>0</v>
      </c>
      <c r="C155" s="100">
        <f>'2021-JJ Class'!D158+'AfterSchool Class'!D157+'Summer Class'!D157+'BRANCHES class-With NSH exp'!D157+'Sch Part Class-WIth NSH expansi'!D157+'Fund. Class'!D157+'GO Class'!D157</f>
        <v>0</v>
      </c>
      <c r="D155" s="100">
        <f>'2021-JJ Class'!E158+'AfterSchool Class'!E157+'Summer Class'!E157+'BRANCHES class-With NSH exp'!E157+'Sch Part Class-WIth NSH expansi'!E157+'Fund. Class'!E157+'GO Class'!E157</f>
        <v>0</v>
      </c>
      <c r="E155" s="100">
        <f>'2021-JJ Class'!F158+'AfterSchool Class'!F157+'Summer Class'!F157+'BRANCHES class-With NSH exp'!F157+'Sch Part Class-WIth NSH expansi'!F157+'Fund. Class'!F157+'GO Class'!F157</f>
        <v>0</v>
      </c>
      <c r="F155" s="100">
        <f>'2021-JJ Class'!G158+'AfterSchool Class'!G157+'Summer Class'!G157+'BRANCHES class-With NSH exp'!G157+'Sch Part Class-WIth NSH expansi'!G157+'Fund. Class'!G157+'GO Class'!G157</f>
        <v>0</v>
      </c>
      <c r="G155" s="100">
        <f>'2021-JJ Class'!H158+'AfterSchool Class'!H157+'Summer Class'!H157+'BRANCHES class-With NSH exp'!H157+'Sch Part Class-WIth NSH expansi'!H157+'Fund. Class'!H157+'GO Class'!H157</f>
        <v>0</v>
      </c>
      <c r="H155" s="100">
        <f>'2021-JJ Class'!I158+'AfterSchool Class'!I157+'Summer Class'!I157+'BRANCHES class-With NSH exp'!I157+'Sch Part Class-WIth NSH expansi'!I157+'Fund. Class'!I157+'GO Class'!I157</f>
        <v>0</v>
      </c>
      <c r="I155" s="100">
        <f>'2021-JJ Class'!J158+'AfterSchool Class'!J157+'Summer Class'!J157+'BRANCHES class-With NSH exp'!J157+'Sch Part Class-WIth NSH expansi'!J157+'Fund. Class'!J157+'GO Class'!J157</f>
        <v>0</v>
      </c>
      <c r="J155" s="100">
        <f>'2021-JJ Class'!K158+'AfterSchool Class'!K157+'Summer Class'!K157+'BRANCHES class-With NSH exp'!K157+'Sch Part Class-WIth NSH expansi'!K157+'Fund. Class'!K157+'GO Class'!K157</f>
        <v>0</v>
      </c>
      <c r="K155" s="100">
        <f>'2021-JJ Class'!L158+'AfterSchool Class'!L157+'Summer Class'!L157+'BRANCHES class-With NSH exp'!L157+'Sch Part Class-WIth NSH expansi'!L157+'Fund. Class'!L157+'GO Class'!L157</f>
        <v>0</v>
      </c>
      <c r="L155" s="100">
        <f>'2021-JJ Class'!M158+'AfterSchool Class'!M157+'Summer Class'!M157+'BRANCHES class-With NSH exp'!M157+'Sch Part Class-WIth NSH expansi'!M157+'Fund. Class'!M157+'GO Class'!M157</f>
        <v>0</v>
      </c>
      <c r="M155" s="100">
        <f>'2021-JJ Class'!N158+'AfterSchool Class'!N157+'Summer Class'!N157+'BRANCHES class-With NSH exp'!N157+'Sch Part Class-WIth NSH expansi'!N157+'Fund. Class'!N157+'GO Class'!N157</f>
        <v>0</v>
      </c>
      <c r="N155" s="100">
        <f>SUM(B155:M155)</f>
        <v>0</v>
      </c>
    </row>
    <row r="156" spans="1:14" s="51" customFormat="1">
      <c r="A156" s="341" t="s">
        <v>135</v>
      </c>
      <c r="B156" s="105">
        <f>SUM(B153:B155,B152,B142)</f>
        <v>1200</v>
      </c>
      <c r="C156" s="105">
        <f t="shared" ref="C156:M156" si="22">SUM(C153:C155,C152,C142)</f>
        <v>1200</v>
      </c>
      <c r="D156" s="105">
        <f t="shared" si="22"/>
        <v>1200</v>
      </c>
      <c r="E156" s="105">
        <f t="shared" si="22"/>
        <v>1200</v>
      </c>
      <c r="F156" s="105">
        <f t="shared" si="22"/>
        <v>1500</v>
      </c>
      <c r="G156" s="105">
        <f t="shared" si="22"/>
        <v>1967</v>
      </c>
      <c r="H156" s="105">
        <f t="shared" si="22"/>
        <v>7866</v>
      </c>
      <c r="I156" s="105">
        <f t="shared" si="22"/>
        <v>1967</v>
      </c>
      <c r="J156" s="105">
        <f t="shared" si="22"/>
        <v>18800</v>
      </c>
      <c r="K156" s="105">
        <f t="shared" si="22"/>
        <v>18800</v>
      </c>
      <c r="L156" s="105">
        <f t="shared" si="22"/>
        <v>18800</v>
      </c>
      <c r="M156" s="105">
        <f t="shared" si="22"/>
        <v>19100</v>
      </c>
      <c r="N156" s="105">
        <f>SUM(N142, N152, N153:N155)</f>
        <v>93600</v>
      </c>
    </row>
    <row r="157" spans="1:14">
      <c r="A157" s="268" t="s">
        <v>136</v>
      </c>
      <c r="B157" s="100">
        <f>'2021-JJ Class'!C160+'AfterSchool Class'!C159+'Summer Class'!C159+'BRANCHES class-With NSH exp'!C159+'Sch Part Class-WIth NSH expansi'!C159+'Fund. Class'!C159+'GO Class'!C159</f>
        <v>0</v>
      </c>
      <c r="C157" s="100">
        <f>'2021-JJ Class'!D160+'AfterSchool Class'!D159+'Summer Class'!D159+'BRANCHES class-With NSH exp'!D159+'Sch Part Class-WIth NSH expansi'!D159+'Fund. Class'!D159+'GO Class'!D159</f>
        <v>0</v>
      </c>
      <c r="D157" s="100">
        <f>'2021-JJ Class'!E160+'AfterSchool Class'!E159+'Summer Class'!E159+'BRANCHES class-With NSH exp'!E159+'Sch Part Class-WIth NSH expansi'!E159+'Fund. Class'!E159+'GO Class'!E159</f>
        <v>0</v>
      </c>
      <c r="E157" s="100">
        <f>'2021-JJ Class'!F160+'AfterSchool Class'!F159+'Summer Class'!F159+'BRANCHES class-With NSH exp'!F159+'Sch Part Class-WIth NSH expansi'!F159+'Fund. Class'!F159+'GO Class'!F159</f>
        <v>0</v>
      </c>
      <c r="F157" s="100">
        <f>'2021-JJ Class'!G160+'AfterSchool Class'!G159+'Summer Class'!G159+'BRANCHES class-With NSH exp'!G159+'Sch Part Class-WIth NSH expansi'!G159+'Fund. Class'!G159+'GO Class'!G159</f>
        <v>0</v>
      </c>
      <c r="G157" s="100">
        <f>'2021-JJ Class'!H160+'AfterSchool Class'!H159+'Summer Class'!H159+'BRANCHES class-With NSH exp'!H159+'Sch Part Class-WIth NSH expansi'!H159+'Fund. Class'!H159+'GO Class'!H159</f>
        <v>0</v>
      </c>
      <c r="H157" s="100">
        <f>'2021-JJ Class'!I160+'AfterSchool Class'!I159+'Summer Class'!I159+'BRANCHES class-With NSH exp'!I159+'Sch Part Class-WIth NSH expansi'!I159+'Fund. Class'!I159+'GO Class'!I159</f>
        <v>0</v>
      </c>
      <c r="I157" s="100">
        <f>'2021-JJ Class'!J160+'AfterSchool Class'!J159+'Summer Class'!J159+'BRANCHES class-With NSH exp'!J159+'Sch Part Class-WIth NSH expansi'!J159+'Fund. Class'!J159+'GO Class'!J159</f>
        <v>0</v>
      </c>
      <c r="J157" s="100">
        <f>'2021-JJ Class'!K160+'AfterSchool Class'!K159+'Summer Class'!K159+'BRANCHES class-With NSH exp'!K159+'Sch Part Class-WIth NSH expansi'!K159+'Fund. Class'!K159+'GO Class'!K159</f>
        <v>0</v>
      </c>
      <c r="K157" s="100">
        <f>'2021-JJ Class'!L160+'AfterSchool Class'!L159+'Summer Class'!L159+'BRANCHES class-With NSH exp'!L159+'Sch Part Class-WIth NSH expansi'!L159+'Fund. Class'!L159+'GO Class'!L159</f>
        <v>0</v>
      </c>
      <c r="L157" s="100">
        <f>'2021-JJ Class'!M160+'AfterSchool Class'!M159+'Summer Class'!M159+'BRANCHES class-With NSH exp'!M159+'Sch Part Class-WIth NSH expansi'!M159+'Fund. Class'!M159+'GO Class'!M159</f>
        <v>0</v>
      </c>
      <c r="M157" s="100">
        <f>'2021-JJ Class'!N160+'AfterSchool Class'!N159+'Summer Class'!N159+'BRANCHES class-With NSH exp'!N159+'Sch Part Class-WIth NSH expansi'!N159+'Fund. Class'!N159+'GO Class'!N159</f>
        <v>0</v>
      </c>
      <c r="N157" s="100">
        <f>SUM(B157:M157)</f>
        <v>0</v>
      </c>
    </row>
    <row r="158" spans="1:14" hidden="1">
      <c r="A158" s="32" t="s">
        <v>137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</row>
    <row r="159" spans="1:14" hidden="1">
      <c r="A159" s="32" t="s">
        <v>138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</row>
    <row r="160" spans="1:14" hidden="1">
      <c r="A160" s="32" t="s">
        <v>139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>
      <c r="A161" s="268" t="s">
        <v>140</v>
      </c>
      <c r="B161" s="100">
        <f>'2021-JJ Class'!C164+'AfterSchool Class'!C163+'Summer Class'!C163+'BRANCHES class-With NSH exp'!C163+'Sch Part Class-WIth NSH expansi'!C163+'Fund. Class'!C163+'GO Class'!C163</f>
        <v>79.166666666666671</v>
      </c>
      <c r="C161" s="100">
        <f>'2021-JJ Class'!D164+'AfterSchool Class'!D163+'Summer Class'!D163+'BRANCHES class-With NSH exp'!D163+'Sch Part Class-WIth NSH expansi'!D163+'Fund. Class'!D163+'GO Class'!D163</f>
        <v>79.17</v>
      </c>
      <c r="D161" s="100">
        <f>'2021-JJ Class'!E164+'AfterSchool Class'!E163+'Summer Class'!E163+'BRANCHES class-With NSH exp'!E163+'Sch Part Class-WIth NSH expansi'!E163+'Fund. Class'!E163+'GO Class'!E163</f>
        <v>79.17</v>
      </c>
      <c r="E161" s="100">
        <f>'2021-JJ Class'!F164+'AfterSchool Class'!F163+'Summer Class'!F163+'BRANCHES class-With NSH exp'!F163+'Sch Part Class-WIth NSH expansi'!F163+'Fund. Class'!F163+'GO Class'!F163</f>
        <v>79.17</v>
      </c>
      <c r="F161" s="100">
        <f>'2021-JJ Class'!G164+'AfterSchool Class'!G163+'Summer Class'!G163+'BRANCHES class-With NSH exp'!G163+'Sch Part Class-WIth NSH expansi'!G163+'Fund. Class'!G163+'GO Class'!G163</f>
        <v>79.17</v>
      </c>
      <c r="G161" s="100">
        <f>'2021-JJ Class'!H164+'AfterSchool Class'!H163+'Summer Class'!H163+'BRANCHES class-With NSH exp'!H163+'Sch Part Class-WIth NSH expansi'!H163+'Fund. Class'!H163+'GO Class'!H163</f>
        <v>79.17</v>
      </c>
      <c r="H161" s="100">
        <f>'2021-JJ Class'!I164+'AfterSchool Class'!I163+'Summer Class'!I163+'BRANCHES class-With NSH exp'!I163+'Sch Part Class-WIth NSH expansi'!I163+'Fund. Class'!I163+'GO Class'!I163</f>
        <v>79.17</v>
      </c>
      <c r="I161" s="100">
        <f>'2021-JJ Class'!J164+'AfterSchool Class'!J163+'Summer Class'!J163+'BRANCHES class-With NSH exp'!J163+'Sch Part Class-WIth NSH expansi'!J163+'Fund. Class'!J163+'GO Class'!J163</f>
        <v>79.17</v>
      </c>
      <c r="J161" s="100">
        <f>'2021-JJ Class'!K164+'AfterSchool Class'!K163+'Summer Class'!K163+'BRANCHES class-With NSH exp'!K163+'Sch Part Class-WIth NSH expansi'!K163+'Fund. Class'!K163+'GO Class'!K163</f>
        <v>79.17</v>
      </c>
      <c r="K161" s="100">
        <f>'2021-JJ Class'!L164+'AfterSchool Class'!L163+'Summer Class'!L163+'BRANCHES class-With NSH exp'!L163+'Sch Part Class-WIth NSH expansi'!L163+'Fund. Class'!L163+'GO Class'!L163</f>
        <v>79.17</v>
      </c>
      <c r="L161" s="100">
        <f>'2021-JJ Class'!M164+'AfterSchool Class'!M163+'Summer Class'!M163+'BRANCHES class-With NSH exp'!M163+'Sch Part Class-WIth NSH expansi'!M163+'Fund. Class'!M163+'GO Class'!M163</f>
        <v>79.17</v>
      </c>
      <c r="M161" s="100">
        <f>'2021-JJ Class'!N164+'AfterSchool Class'!N163+'Summer Class'!N163+'BRANCHES class-With NSH exp'!N163+'Sch Part Class-WIth NSH expansi'!N163+'Fund. Class'!N163+'GO Class'!N163</f>
        <v>79.17</v>
      </c>
      <c r="N161" s="100">
        <f>SUM(B161:M161)</f>
        <v>950.03666666666652</v>
      </c>
    </row>
    <row r="162" spans="1:14">
      <c r="A162" s="268" t="s">
        <v>141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</row>
    <row r="163" spans="1:14">
      <c r="A163" s="268" t="s">
        <v>311</v>
      </c>
      <c r="B163" s="100">
        <v>2083.33</v>
      </c>
      <c r="C163" s="100">
        <v>2083.33</v>
      </c>
      <c r="D163" s="100">
        <v>2083.33</v>
      </c>
      <c r="E163" s="100">
        <v>2083.33</v>
      </c>
      <c r="F163" s="100">
        <v>2083.33</v>
      </c>
      <c r="G163" s="100">
        <v>2083.33</v>
      </c>
      <c r="H163" s="100">
        <v>2083.33</v>
      </c>
      <c r="I163" s="100">
        <v>2083.33</v>
      </c>
      <c r="J163" s="100">
        <v>2083.33</v>
      </c>
      <c r="K163" s="100">
        <v>2083.33</v>
      </c>
      <c r="L163" s="100">
        <v>2083.33</v>
      </c>
      <c r="M163" s="100">
        <v>2083.33</v>
      </c>
      <c r="N163" s="100">
        <f>SUM(B163:M163)</f>
        <v>24999.960000000006</v>
      </c>
    </row>
    <row r="164" spans="1:14" hidden="1">
      <c r="A164" s="32" t="s">
        <v>143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  <row r="165" spans="1:14" s="350" customFormat="1">
      <c r="A165" s="342" t="s">
        <v>144</v>
      </c>
      <c r="B165" s="349">
        <f t="shared" ref="B165:N165" si="23">SUM(B120:B126,B156,B157:B164)</f>
        <v>5614.246666666666</v>
      </c>
      <c r="C165" s="349">
        <f t="shared" si="23"/>
        <v>5614.25</v>
      </c>
      <c r="D165" s="349">
        <f t="shared" si="23"/>
        <v>5614.25</v>
      </c>
      <c r="E165" s="349">
        <f t="shared" si="23"/>
        <v>5614.25</v>
      </c>
      <c r="F165" s="349">
        <f t="shared" si="23"/>
        <v>5914.25</v>
      </c>
      <c r="G165" s="349">
        <f t="shared" si="23"/>
        <v>6381.25</v>
      </c>
      <c r="H165" s="349">
        <f t="shared" si="23"/>
        <v>12280.25</v>
      </c>
      <c r="I165" s="349">
        <f t="shared" si="23"/>
        <v>6382.25</v>
      </c>
      <c r="J165" s="349">
        <f t="shared" si="23"/>
        <v>23216.25</v>
      </c>
      <c r="K165" s="349">
        <f t="shared" si="23"/>
        <v>23217.25</v>
      </c>
      <c r="L165" s="349">
        <f t="shared" si="23"/>
        <v>23218.25</v>
      </c>
      <c r="M165" s="349">
        <f t="shared" si="23"/>
        <v>23519.25</v>
      </c>
      <c r="N165" s="349">
        <f t="shared" si="23"/>
        <v>146570.99666666667</v>
      </c>
    </row>
    <row r="166" spans="1:14" s="39" customFormat="1" ht="6" customHeight="1">
      <c r="A166" s="343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</row>
    <row r="167" spans="1:14" s="348" customFormat="1">
      <c r="A167" s="342" t="s">
        <v>145</v>
      </c>
      <c r="B167" s="347"/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</row>
    <row r="168" spans="1:14" hidden="1">
      <c r="A168" s="32" t="s">
        <v>146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</row>
    <row r="169" spans="1:14" hidden="1">
      <c r="A169" s="32" t="s">
        <v>147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hidden="1">
      <c r="A170" s="32" t="s">
        <v>148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</row>
    <row r="171" spans="1:14">
      <c r="A171" s="268" t="s">
        <v>249</v>
      </c>
      <c r="B171" s="116">
        <f>N171/12</f>
        <v>755</v>
      </c>
      <c r="C171" s="116">
        <v>755</v>
      </c>
      <c r="D171" s="116">
        <v>755</v>
      </c>
      <c r="E171" s="116">
        <v>755</v>
      </c>
      <c r="F171" s="116">
        <v>755</v>
      </c>
      <c r="G171" s="116">
        <v>755</v>
      </c>
      <c r="H171" s="116">
        <v>755</v>
      </c>
      <c r="I171" s="116">
        <v>755</v>
      </c>
      <c r="J171" s="116">
        <v>755</v>
      </c>
      <c r="K171" s="116">
        <v>755</v>
      </c>
      <c r="L171" s="116">
        <v>755</v>
      </c>
      <c r="M171" s="116">
        <v>755</v>
      </c>
      <c r="N171" s="116">
        <v>9060</v>
      </c>
    </row>
    <row r="172" spans="1:14">
      <c r="A172" s="268" t="s">
        <v>250</v>
      </c>
      <c r="B172" s="116">
        <f>1000/12</f>
        <v>83.333333333333329</v>
      </c>
      <c r="C172" s="116">
        <f t="shared" ref="C172:M172" si="24">1000/12</f>
        <v>83.333333333333329</v>
      </c>
      <c r="D172" s="116">
        <f t="shared" si="24"/>
        <v>83.333333333333329</v>
      </c>
      <c r="E172" s="116">
        <f t="shared" si="24"/>
        <v>83.333333333333329</v>
      </c>
      <c r="F172" s="116">
        <f t="shared" si="24"/>
        <v>83.333333333333329</v>
      </c>
      <c r="G172" s="116">
        <f t="shared" si="24"/>
        <v>83.333333333333329</v>
      </c>
      <c r="H172" s="116">
        <f t="shared" si="24"/>
        <v>83.333333333333329</v>
      </c>
      <c r="I172" s="116">
        <f t="shared" si="24"/>
        <v>83.333333333333329</v>
      </c>
      <c r="J172" s="116">
        <f t="shared" si="24"/>
        <v>83.333333333333329</v>
      </c>
      <c r="K172" s="116">
        <f t="shared" si="24"/>
        <v>83.333333333333329</v>
      </c>
      <c r="L172" s="116">
        <f t="shared" si="24"/>
        <v>83.333333333333329</v>
      </c>
      <c r="M172" s="116">
        <f t="shared" si="24"/>
        <v>83.333333333333329</v>
      </c>
      <c r="N172" s="116">
        <f>SUM(B172:M172)</f>
        <v>1000.0000000000001</v>
      </c>
    </row>
    <row r="173" spans="1:14">
      <c r="A173" s="268" t="s">
        <v>151</v>
      </c>
      <c r="B173" s="116">
        <f>11100/12</f>
        <v>925</v>
      </c>
      <c r="C173" s="116">
        <f t="shared" ref="C173:M173" si="25">11100/12</f>
        <v>925</v>
      </c>
      <c r="D173" s="116">
        <f t="shared" si="25"/>
        <v>925</v>
      </c>
      <c r="E173" s="116">
        <f t="shared" si="25"/>
        <v>925</v>
      </c>
      <c r="F173" s="116">
        <f t="shared" si="25"/>
        <v>925</v>
      </c>
      <c r="G173" s="116">
        <f t="shared" si="25"/>
        <v>925</v>
      </c>
      <c r="H173" s="116">
        <f t="shared" si="25"/>
        <v>925</v>
      </c>
      <c r="I173" s="116">
        <f t="shared" si="25"/>
        <v>925</v>
      </c>
      <c r="J173" s="116">
        <f t="shared" si="25"/>
        <v>925</v>
      </c>
      <c r="K173" s="116">
        <f t="shared" si="25"/>
        <v>925</v>
      </c>
      <c r="L173" s="116">
        <f t="shared" si="25"/>
        <v>925</v>
      </c>
      <c r="M173" s="116">
        <f t="shared" si="25"/>
        <v>925</v>
      </c>
      <c r="N173" s="116">
        <f>SUM(B173:M173)</f>
        <v>11100</v>
      </c>
    </row>
    <row r="174" spans="1:14">
      <c r="A174" s="268" t="s">
        <v>251</v>
      </c>
      <c r="B174" s="116">
        <f>18125/12</f>
        <v>1510.4166666666667</v>
      </c>
      <c r="C174" s="116">
        <f t="shared" ref="C174:M174" si="26">18125/12</f>
        <v>1510.4166666666667</v>
      </c>
      <c r="D174" s="116">
        <f t="shared" si="26"/>
        <v>1510.4166666666667</v>
      </c>
      <c r="E174" s="116">
        <f t="shared" si="26"/>
        <v>1510.4166666666667</v>
      </c>
      <c r="F174" s="116">
        <f t="shared" si="26"/>
        <v>1510.4166666666667</v>
      </c>
      <c r="G174" s="116">
        <f t="shared" si="26"/>
        <v>1510.4166666666667</v>
      </c>
      <c r="H174" s="116">
        <f t="shared" si="26"/>
        <v>1510.4166666666667</v>
      </c>
      <c r="I174" s="116">
        <f t="shared" si="26"/>
        <v>1510.4166666666667</v>
      </c>
      <c r="J174" s="116">
        <f t="shared" si="26"/>
        <v>1510.4166666666667</v>
      </c>
      <c r="K174" s="116">
        <f t="shared" si="26"/>
        <v>1510.4166666666667</v>
      </c>
      <c r="L174" s="116">
        <f t="shared" si="26"/>
        <v>1510.4166666666667</v>
      </c>
      <c r="M174" s="116">
        <f t="shared" si="26"/>
        <v>1510.4166666666667</v>
      </c>
      <c r="N174" s="116">
        <f>SUM(B174:M174)</f>
        <v>18125</v>
      </c>
    </row>
    <row r="175" spans="1:14" hidden="1">
      <c r="A175" s="32" t="s">
        <v>152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</row>
    <row r="176" spans="1:14" s="48" customFormat="1">
      <c r="A176" s="344" t="s">
        <v>153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>
      <c r="A177" s="272" t="s">
        <v>154</v>
      </c>
      <c r="B177" s="116">
        <v>700</v>
      </c>
      <c r="C177" s="116">
        <v>700</v>
      </c>
      <c r="D177" s="116">
        <v>700</v>
      </c>
      <c r="E177" s="116">
        <v>700</v>
      </c>
      <c r="F177" s="116">
        <v>700</v>
      </c>
      <c r="G177" s="116">
        <v>700</v>
      </c>
      <c r="H177" s="116">
        <v>700</v>
      </c>
      <c r="I177" s="116">
        <v>700</v>
      </c>
      <c r="J177" s="116">
        <v>700</v>
      </c>
      <c r="K177" s="116">
        <v>700</v>
      </c>
      <c r="L177" s="116">
        <v>700</v>
      </c>
      <c r="M177" s="116">
        <v>700</v>
      </c>
      <c r="N177" s="116">
        <f>SUM(B177:M177)</f>
        <v>8400</v>
      </c>
    </row>
    <row r="178" spans="1:14">
      <c r="A178" s="272" t="s">
        <v>155</v>
      </c>
      <c r="B178" s="116">
        <v>1166.67</v>
      </c>
      <c r="C178" s="116">
        <f>14000/12</f>
        <v>1166.6666666666667</v>
      </c>
      <c r="D178" s="116">
        <f t="shared" ref="D178:M178" si="27">14000/12</f>
        <v>1166.6666666666667</v>
      </c>
      <c r="E178" s="116">
        <f t="shared" si="27"/>
        <v>1166.6666666666667</v>
      </c>
      <c r="F178" s="116">
        <f t="shared" si="27"/>
        <v>1166.6666666666667</v>
      </c>
      <c r="G178" s="116">
        <f t="shared" si="27"/>
        <v>1166.6666666666667</v>
      </c>
      <c r="H178" s="116">
        <f t="shared" si="27"/>
        <v>1166.6666666666667</v>
      </c>
      <c r="I178" s="116">
        <f t="shared" si="27"/>
        <v>1166.6666666666667</v>
      </c>
      <c r="J178" s="116">
        <f t="shared" si="27"/>
        <v>1166.6666666666667</v>
      </c>
      <c r="K178" s="116">
        <f t="shared" si="27"/>
        <v>1166.6666666666667</v>
      </c>
      <c r="L178" s="116">
        <f t="shared" si="27"/>
        <v>1166.6666666666667</v>
      </c>
      <c r="M178" s="116">
        <f t="shared" si="27"/>
        <v>1166.6666666666667</v>
      </c>
      <c r="N178" s="116">
        <f>SUM(B178:M178)</f>
        <v>14000.003333333332</v>
      </c>
    </row>
    <row r="179" spans="1:14">
      <c r="A179" s="272" t="s">
        <v>156</v>
      </c>
      <c r="B179" s="116">
        <v>300</v>
      </c>
      <c r="C179" s="116">
        <v>300</v>
      </c>
      <c r="D179" s="116">
        <v>300</v>
      </c>
      <c r="E179" s="116">
        <v>300</v>
      </c>
      <c r="F179" s="116">
        <v>300</v>
      </c>
      <c r="G179" s="116">
        <v>300</v>
      </c>
      <c r="H179" s="116">
        <v>300</v>
      </c>
      <c r="I179" s="116">
        <v>300</v>
      </c>
      <c r="J179" s="116">
        <v>300</v>
      </c>
      <c r="K179" s="116">
        <v>300</v>
      </c>
      <c r="L179" s="116">
        <v>300</v>
      </c>
      <c r="M179" s="116">
        <v>300</v>
      </c>
      <c r="N179" s="116">
        <f>SUM(B179:M179)</f>
        <v>3600</v>
      </c>
    </row>
    <row r="180" spans="1:14">
      <c r="A180" s="272" t="s">
        <v>157</v>
      </c>
      <c r="B180" s="116">
        <f>1700/12</f>
        <v>141.66666666666666</v>
      </c>
      <c r="C180" s="116">
        <f t="shared" ref="C180:M180" si="28">1700/12</f>
        <v>141.66666666666666</v>
      </c>
      <c r="D180" s="116">
        <f t="shared" si="28"/>
        <v>141.66666666666666</v>
      </c>
      <c r="E180" s="116">
        <f t="shared" si="28"/>
        <v>141.66666666666666</v>
      </c>
      <c r="F180" s="116">
        <f t="shared" si="28"/>
        <v>141.66666666666666</v>
      </c>
      <c r="G180" s="116">
        <f t="shared" si="28"/>
        <v>141.66666666666666</v>
      </c>
      <c r="H180" s="116">
        <f t="shared" si="28"/>
        <v>141.66666666666666</v>
      </c>
      <c r="I180" s="116">
        <f t="shared" si="28"/>
        <v>141.66666666666666</v>
      </c>
      <c r="J180" s="116">
        <f t="shared" si="28"/>
        <v>141.66666666666666</v>
      </c>
      <c r="K180" s="116">
        <f t="shared" si="28"/>
        <v>141.66666666666666</v>
      </c>
      <c r="L180" s="116">
        <f t="shared" si="28"/>
        <v>141.66666666666666</v>
      </c>
      <c r="M180" s="116">
        <f t="shared" si="28"/>
        <v>141.66666666666666</v>
      </c>
      <c r="N180" s="116">
        <f>SUM(B180:M180)</f>
        <v>1700.0000000000002</v>
      </c>
    </row>
    <row r="181" spans="1:14">
      <c r="A181" s="272" t="s">
        <v>158</v>
      </c>
      <c r="B181" s="116"/>
      <c r="C181" s="116"/>
      <c r="D181" s="116"/>
      <c r="E181" s="116"/>
      <c r="F181" s="116"/>
      <c r="G181" s="116">
        <f>2700/3</f>
        <v>900</v>
      </c>
      <c r="H181" s="116">
        <f t="shared" ref="H181:I181" si="29">2700/3</f>
        <v>900</v>
      </c>
      <c r="I181" s="116">
        <f t="shared" si="29"/>
        <v>900</v>
      </c>
      <c r="J181" s="116"/>
      <c r="K181" s="116"/>
      <c r="L181" s="116"/>
      <c r="M181" s="116"/>
      <c r="N181" s="116">
        <f>SUM(G181:I181)</f>
        <v>2700</v>
      </c>
    </row>
    <row r="182" spans="1:14">
      <c r="A182" s="272" t="s">
        <v>159</v>
      </c>
      <c r="B182" s="116">
        <f>4800/12</f>
        <v>400</v>
      </c>
      <c r="C182" s="116">
        <f t="shared" ref="C182:M182" si="30">4800/12</f>
        <v>400</v>
      </c>
      <c r="D182" s="116">
        <f t="shared" si="30"/>
        <v>400</v>
      </c>
      <c r="E182" s="116">
        <f t="shared" si="30"/>
        <v>400</v>
      </c>
      <c r="F182" s="116">
        <f t="shared" si="30"/>
        <v>400</v>
      </c>
      <c r="G182" s="116">
        <f t="shared" si="30"/>
        <v>400</v>
      </c>
      <c r="H182" s="116">
        <f t="shared" si="30"/>
        <v>400</v>
      </c>
      <c r="I182" s="116">
        <f t="shared" si="30"/>
        <v>400</v>
      </c>
      <c r="J182" s="116">
        <f t="shared" si="30"/>
        <v>400</v>
      </c>
      <c r="K182" s="116">
        <f t="shared" si="30"/>
        <v>400</v>
      </c>
      <c r="L182" s="116">
        <f t="shared" si="30"/>
        <v>400</v>
      </c>
      <c r="M182" s="116">
        <f t="shared" si="30"/>
        <v>400</v>
      </c>
      <c r="N182" s="116">
        <f>SUM(B182:M182)</f>
        <v>4800</v>
      </c>
    </row>
    <row r="183" spans="1:14" s="51" customFormat="1">
      <c r="A183" s="344" t="s">
        <v>160</v>
      </c>
      <c r="B183" s="105">
        <f>SUM(B177:B182)</f>
        <v>2708.3366666666666</v>
      </c>
      <c r="C183" s="105">
        <f t="shared" ref="C183:N183" si="31">SUM(C177:C182)</f>
        <v>2708.3333333333335</v>
      </c>
      <c r="D183" s="105">
        <f t="shared" si="31"/>
        <v>2708.3333333333335</v>
      </c>
      <c r="E183" s="105">
        <f t="shared" si="31"/>
        <v>2708.3333333333335</v>
      </c>
      <c r="F183" s="105">
        <f t="shared" si="31"/>
        <v>2708.3333333333335</v>
      </c>
      <c r="G183" s="105">
        <f t="shared" si="31"/>
        <v>3608.3333333333335</v>
      </c>
      <c r="H183" s="105">
        <f t="shared" si="31"/>
        <v>3608.3333333333335</v>
      </c>
      <c r="I183" s="105">
        <f t="shared" si="31"/>
        <v>3608.3333333333335</v>
      </c>
      <c r="J183" s="105">
        <f t="shared" si="31"/>
        <v>2708.3333333333335</v>
      </c>
      <c r="K183" s="105">
        <f t="shared" si="31"/>
        <v>2708.3333333333335</v>
      </c>
      <c r="L183" s="105">
        <f t="shared" si="31"/>
        <v>2708.3333333333335</v>
      </c>
      <c r="M183" s="105">
        <f t="shared" si="31"/>
        <v>2708.3333333333335</v>
      </c>
      <c r="N183" s="105">
        <f t="shared" si="31"/>
        <v>35200.003333333334</v>
      </c>
    </row>
    <row r="184" spans="1:14" hidden="1">
      <c r="A184" s="32" t="s">
        <v>161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</row>
    <row r="185" spans="1:14">
      <c r="A185" s="268" t="s">
        <v>162</v>
      </c>
      <c r="B185" s="100">
        <f>'2021-JJ Class'!C188+'AfterSchool Class'!C187+'Summer Class'!C187+'BRANCHES class-With NSH exp'!C187+'Sch Part Class-WIth NSH expansi'!C187+'Fund. Class'!C187+'GO Class'!C187</f>
        <v>100</v>
      </c>
      <c r="C185" s="100">
        <f>'2021-JJ Class'!D188+'AfterSchool Class'!D187+'Summer Class'!D187+'BRANCHES class-With NSH exp'!D187+'Sch Part Class-WIth NSH expansi'!D187+'Fund. Class'!D187+'GO Class'!D187</f>
        <v>100</v>
      </c>
      <c r="D185" s="100">
        <f>'2021-JJ Class'!E188+'AfterSchool Class'!E187+'Summer Class'!E187+'BRANCHES class-With NSH exp'!E187+'Sch Part Class-WIth NSH expansi'!E187+'Fund. Class'!E187+'GO Class'!E187</f>
        <v>100</v>
      </c>
      <c r="E185" s="100">
        <f>'2021-JJ Class'!F188+'AfterSchool Class'!F187+'Summer Class'!F187+'BRANCHES class-With NSH exp'!F187+'Sch Part Class-WIth NSH expansi'!F187+'Fund. Class'!F187+'GO Class'!F187</f>
        <v>100</v>
      </c>
      <c r="F185" s="100">
        <f>'2021-JJ Class'!G188+'AfterSchool Class'!G187+'Summer Class'!G187+'BRANCHES class-With NSH exp'!G187+'Sch Part Class-WIth NSH expansi'!G187+'Fund. Class'!G187+'GO Class'!G187</f>
        <v>100</v>
      </c>
      <c r="G185" s="100">
        <f>'2021-JJ Class'!H188+'AfterSchool Class'!H187+'Summer Class'!H187+'BRANCHES class-With NSH exp'!H187+'Sch Part Class-WIth NSH expansi'!H187+'Fund. Class'!H187+'GO Class'!H187</f>
        <v>100</v>
      </c>
      <c r="H185" s="100">
        <f>'2021-JJ Class'!I188+'AfterSchool Class'!I187+'Summer Class'!I187+'BRANCHES class-With NSH exp'!I187+'Sch Part Class-WIth NSH expansi'!I187+'Fund. Class'!I187+'GO Class'!I187</f>
        <v>100</v>
      </c>
      <c r="I185" s="100">
        <f>'2021-JJ Class'!J188+'AfterSchool Class'!J187+'Summer Class'!J187+'BRANCHES class-With NSH exp'!J187+'Sch Part Class-WIth NSH expansi'!J187+'Fund. Class'!J187+'GO Class'!J187</f>
        <v>100</v>
      </c>
      <c r="J185" s="100">
        <f>'2021-JJ Class'!K188+'AfterSchool Class'!K187+'Summer Class'!K187+'BRANCHES class-With NSH exp'!K187+'Sch Part Class-WIth NSH expansi'!K187+'Fund. Class'!K187+'GO Class'!K187</f>
        <v>100</v>
      </c>
      <c r="K185" s="100">
        <f>'2021-JJ Class'!L188+'AfterSchool Class'!L187+'Summer Class'!L187+'BRANCHES class-With NSH exp'!L187+'Sch Part Class-WIth NSH expansi'!L187+'Fund. Class'!L187+'GO Class'!L187</f>
        <v>100</v>
      </c>
      <c r="L185" s="100">
        <f>'2021-JJ Class'!M188+'AfterSchool Class'!M187+'Summer Class'!M187+'BRANCHES class-With NSH exp'!M187+'Sch Part Class-WIth NSH expansi'!M187+'Fund. Class'!M187+'GO Class'!M187</f>
        <v>100</v>
      </c>
      <c r="M185" s="100">
        <f>'2021-JJ Class'!N188+'AfterSchool Class'!N187+'Summer Class'!N187+'BRANCHES class-With NSH exp'!N187+'Sch Part Class-WIth NSH expansi'!N187+'Fund. Class'!N187+'GO Class'!N187</f>
        <v>100</v>
      </c>
      <c r="N185" s="100">
        <f>SUM(B185:M185)</f>
        <v>1200</v>
      </c>
    </row>
    <row r="186" spans="1:14" ht="15" customHeight="1">
      <c r="A186" s="268" t="s">
        <v>163</v>
      </c>
      <c r="B186" s="400">
        <f>'2021-JJ Class'!C189+'AfterSchool Class'!C188+'Summer Class'!C188+'BRANCHES class-With NSH exp'!C188+'Sch Part Class-WIth NSH expansi'!C188+'Fund. Class'!C188+'GO Class'!C188</f>
        <v>566.5</v>
      </c>
      <c r="C186" s="400">
        <f>'2021-JJ Class'!D189+'AfterSchool Class'!D188+'Summer Class'!D188+'BRANCHES class-With NSH exp'!D188+'Sch Part Class-WIth NSH expansi'!D188+'Fund. Class'!D188+'GO Class'!D188</f>
        <v>566.5</v>
      </c>
      <c r="D186" s="400">
        <f>'2021-JJ Class'!E189+'AfterSchool Class'!E188+'Summer Class'!E188+'BRANCHES class-With NSH exp'!E188+'Sch Part Class-WIth NSH expansi'!E188+'Fund. Class'!E188+'GO Class'!E188</f>
        <v>566.5</v>
      </c>
      <c r="E186" s="400">
        <f>'2021-JJ Class'!F189+'AfterSchool Class'!F188+'Summer Class'!F188+'BRANCHES class-With NSH exp'!F188+'Sch Part Class-WIth NSH expansi'!F188+'Fund. Class'!F188+'GO Class'!F188</f>
        <v>566.5</v>
      </c>
      <c r="F186" s="400">
        <f>'2021-JJ Class'!G189+'AfterSchool Class'!G188+'Summer Class'!G188+'BRANCHES class-With NSH exp'!G188+'Sch Part Class-WIth NSH expansi'!G188+'Fund. Class'!G188+'GO Class'!G188</f>
        <v>566.5</v>
      </c>
      <c r="G186" s="400">
        <f>'2021-JJ Class'!H189+'AfterSchool Class'!H188+'Summer Class'!H188+'BRANCHES class-With NSH exp'!H188+'Sch Part Class-WIth NSH expansi'!H188+'Fund. Class'!H188+'GO Class'!H188</f>
        <v>566.5</v>
      </c>
      <c r="H186" s="400">
        <f>'2021-JJ Class'!I189+'AfterSchool Class'!I188+'Summer Class'!I188+'BRANCHES class-With NSH exp'!I188+'Sch Part Class-WIth NSH expansi'!I188+'Fund. Class'!I188+'GO Class'!I188</f>
        <v>566.5</v>
      </c>
      <c r="I186" s="400">
        <f>'2021-JJ Class'!J189+'AfterSchool Class'!J188+'Summer Class'!J188+'BRANCHES class-With NSH exp'!J188+'Sch Part Class-WIth NSH expansi'!J188+'Fund. Class'!J188+'GO Class'!J188</f>
        <v>566.5</v>
      </c>
      <c r="J186" s="400">
        <f>'2021-JJ Class'!K189+'AfterSchool Class'!K188+'Summer Class'!K188+'BRANCHES class-With NSH exp'!K188+'Sch Part Class-WIth NSH expansi'!K188+'Fund. Class'!K188+'GO Class'!K188</f>
        <v>566.5</v>
      </c>
      <c r="K186" s="400">
        <f>'2021-JJ Class'!L189+'AfterSchool Class'!L188+'Summer Class'!L188+'BRANCHES class-With NSH exp'!L188+'Sch Part Class-WIth NSH expansi'!L188+'Fund. Class'!L188+'GO Class'!L188</f>
        <v>566.5</v>
      </c>
      <c r="L186" s="400">
        <f>'2021-JJ Class'!M189+'AfterSchool Class'!M188+'Summer Class'!M188+'BRANCHES class-With NSH exp'!M188+'Sch Part Class-WIth NSH expansi'!M188+'Fund. Class'!M188+'GO Class'!M188</f>
        <v>566.5</v>
      </c>
      <c r="M186" s="400">
        <f>'2021-JJ Class'!N189+'AfterSchool Class'!N188+'Summer Class'!N188+'BRANCHES class-With NSH exp'!N188+'Sch Part Class-WIth NSH expansi'!N188+'Fund. Class'!N188+'GO Class'!N188</f>
        <v>566.5</v>
      </c>
      <c r="N186" s="398">
        <f>SUM(B186:M187)</f>
        <v>6798</v>
      </c>
    </row>
    <row r="187" spans="1:14" ht="16.899999999999999" customHeight="1">
      <c r="A187" s="268" t="s">
        <v>164</v>
      </c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  <c r="L187" s="401"/>
      <c r="M187" s="401"/>
      <c r="N187" s="399"/>
    </row>
    <row r="188" spans="1:14" s="350" customFormat="1">
      <c r="A188" s="342" t="s">
        <v>165</v>
      </c>
      <c r="B188" s="349">
        <f>SUM(B168:B175,B183,B184:B186)</f>
        <v>6648.5866666666661</v>
      </c>
      <c r="C188" s="349">
        <f t="shared" ref="C188:L188" si="32">SUM(C168:C175,C183,C184:C187)</f>
        <v>6648.5833333333339</v>
      </c>
      <c r="D188" s="349">
        <f t="shared" si="32"/>
        <v>6648.5833333333339</v>
      </c>
      <c r="E188" s="349">
        <f t="shared" si="32"/>
        <v>6648.5833333333339</v>
      </c>
      <c r="F188" s="349">
        <f t="shared" si="32"/>
        <v>6648.5833333333339</v>
      </c>
      <c r="G188" s="349">
        <f t="shared" si="32"/>
        <v>7548.5833333333339</v>
      </c>
      <c r="H188" s="349">
        <f t="shared" si="32"/>
        <v>7548.5833333333339</v>
      </c>
      <c r="I188" s="349">
        <f t="shared" si="32"/>
        <v>7548.5833333333339</v>
      </c>
      <c r="J188" s="349">
        <f t="shared" si="32"/>
        <v>6648.5833333333339</v>
      </c>
      <c r="K188" s="349">
        <f t="shared" si="32"/>
        <v>6648.5833333333339</v>
      </c>
      <c r="L188" s="349">
        <f t="shared" si="32"/>
        <v>6648.5833333333339</v>
      </c>
      <c r="M188" s="349">
        <f>SUM(M168:M175,M183,M184:M187)</f>
        <v>6648.5833333333339</v>
      </c>
      <c r="N188" s="349">
        <f>SUM(N168:N175,N183,N184:N186)</f>
        <v>82483.003333333327</v>
      </c>
    </row>
    <row r="189" spans="1:14" s="39" customFormat="1" ht="6" customHeight="1">
      <c r="A189" s="343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</row>
    <row r="190" spans="1:14" s="348" customFormat="1">
      <c r="A190" s="342" t="s">
        <v>166</v>
      </c>
      <c r="B190" s="347"/>
      <c r="C190" s="347"/>
      <c r="D190" s="347"/>
      <c r="E190" s="347"/>
      <c r="F190" s="347"/>
      <c r="G190" s="347"/>
      <c r="H190" s="347"/>
      <c r="I190" s="347"/>
      <c r="J190" s="347"/>
      <c r="K190" s="347"/>
      <c r="L190" s="347"/>
      <c r="M190" s="347"/>
      <c r="N190" s="347"/>
    </row>
    <row r="191" spans="1:14">
      <c r="A191" s="268" t="s">
        <v>167</v>
      </c>
      <c r="B191" s="100">
        <f>'2021-JJ Class'!C194+'AfterSchool Class'!C193+'Summer Class'!C193+'BRANCHES class-With NSH exp'!C193+'Sch Part Class-WIth NSH expansi'!C193+'Fund. Class'!C193+'GO Class'!C193</f>
        <v>0</v>
      </c>
      <c r="C191" s="100">
        <f>'2021-JJ Class'!D194+'AfterSchool Class'!D193+'Summer Class'!D193+'BRANCHES class-With NSH exp'!D193+'Sch Part Class-WIth NSH expansi'!D193+'Fund. Class'!D193+'GO Class'!D193</f>
        <v>0</v>
      </c>
      <c r="D191" s="100">
        <f>'2021-JJ Class'!E194+'AfterSchool Class'!E193+'Summer Class'!E193+'BRANCHES class-With NSH exp'!E193+'Sch Part Class-WIth NSH expansi'!E193+'Fund. Class'!E193+'GO Class'!E193</f>
        <v>0</v>
      </c>
      <c r="E191" s="100">
        <f>'2021-JJ Class'!F194+'AfterSchool Class'!F193+'Summer Class'!F193+'BRANCHES class-With NSH exp'!F193+'Sch Part Class-WIth NSH expansi'!F193+'Fund. Class'!F193+'GO Class'!F193</f>
        <v>0</v>
      </c>
      <c r="F191" s="100">
        <f>'2021-JJ Class'!G194+'AfterSchool Class'!G193+'Summer Class'!G193+'BRANCHES class-With NSH exp'!G193+'Sch Part Class-WIth NSH expansi'!G193+'Fund. Class'!G193+'GO Class'!G193</f>
        <v>0</v>
      </c>
      <c r="G191" s="100">
        <f>'2021-JJ Class'!H194+'AfterSchool Class'!H193+'Summer Class'!H193+'BRANCHES class-With NSH exp'!H193+'Sch Part Class-WIth NSH expansi'!H193+'Fund. Class'!H193+'GO Class'!H193</f>
        <v>0</v>
      </c>
      <c r="H191" s="100">
        <f>'2021-JJ Class'!I194+'AfterSchool Class'!I193+'Summer Class'!I193+'BRANCHES class-With NSH exp'!I193+'Sch Part Class-WIth NSH expansi'!I193+'Fund. Class'!I193+'GO Class'!I193</f>
        <v>0</v>
      </c>
      <c r="I191" s="100">
        <f>'2021-JJ Class'!J194+'AfterSchool Class'!J193+'Summer Class'!J193+'BRANCHES class-With NSH exp'!J193+'Sch Part Class-WIth NSH expansi'!J193+'Fund. Class'!J193+'GO Class'!J193</f>
        <v>0</v>
      </c>
      <c r="J191" s="100">
        <f>'2021-JJ Class'!K194+'AfterSchool Class'!K193+'Summer Class'!K193+'BRANCHES class-With NSH exp'!K193+'Sch Part Class-WIth NSH expansi'!K193+'Fund. Class'!K193+'GO Class'!K193</f>
        <v>0</v>
      </c>
      <c r="K191" s="100">
        <f>'2021-JJ Class'!L194+'AfterSchool Class'!L193+'Summer Class'!L193+'BRANCHES class-With NSH exp'!L193+'Sch Part Class-WIth NSH expansi'!L193+'Fund. Class'!L193+'GO Class'!L193</f>
        <v>0</v>
      </c>
      <c r="L191" s="100">
        <f>'2021-JJ Class'!M194+'AfterSchool Class'!M193+'Summer Class'!M193+'BRANCHES class-With NSH exp'!M193+'Sch Part Class-WIth NSH expansi'!M193+'Fund. Class'!M193+'GO Class'!M193</f>
        <v>0</v>
      </c>
      <c r="M191" s="100">
        <f>'2021-JJ Class'!N194+'AfterSchool Class'!N193+'Summer Class'!N193+'BRANCHES class-With NSH exp'!N193+'Sch Part Class-WIth NSH expansi'!N193+'Fund. Class'!N193+'GO Class'!N193</f>
        <v>0</v>
      </c>
      <c r="N191" s="100">
        <f>SUM(B191:M191)</f>
        <v>0</v>
      </c>
    </row>
    <row r="192" spans="1:14">
      <c r="A192" s="268" t="s">
        <v>168</v>
      </c>
      <c r="B192" s="116">
        <v>75</v>
      </c>
      <c r="C192" s="116">
        <v>75</v>
      </c>
      <c r="D192" s="116">
        <v>75</v>
      </c>
      <c r="E192" s="116">
        <v>75</v>
      </c>
      <c r="F192" s="116">
        <v>75</v>
      </c>
      <c r="G192" s="116">
        <v>75</v>
      </c>
      <c r="H192" s="116">
        <v>75</v>
      </c>
      <c r="I192" s="116">
        <v>75</v>
      </c>
      <c r="J192" s="116">
        <v>75</v>
      </c>
      <c r="K192" s="116">
        <v>75</v>
      </c>
      <c r="L192" s="116">
        <v>575</v>
      </c>
      <c r="M192" s="116">
        <v>75</v>
      </c>
      <c r="N192" s="116">
        <f t="shared" ref="N192:N195" si="33">SUM(B192:M192)</f>
        <v>1400</v>
      </c>
    </row>
    <row r="193" spans="1:14">
      <c r="A193" s="268" t="s">
        <v>169</v>
      </c>
      <c r="B193" s="116">
        <v>450</v>
      </c>
      <c r="C193" s="116">
        <v>450</v>
      </c>
      <c r="D193" s="116">
        <v>450</v>
      </c>
      <c r="E193" s="116">
        <v>450</v>
      </c>
      <c r="F193" s="116">
        <v>450</v>
      </c>
      <c r="G193" s="116">
        <v>450</v>
      </c>
      <c r="H193" s="116">
        <v>450</v>
      </c>
      <c r="I193" s="116">
        <v>450</v>
      </c>
      <c r="J193" s="116">
        <v>450</v>
      </c>
      <c r="K193" s="116">
        <v>450</v>
      </c>
      <c r="L193" s="116">
        <v>450</v>
      </c>
      <c r="M193" s="116">
        <v>450</v>
      </c>
      <c r="N193" s="116">
        <f t="shared" si="33"/>
        <v>5400</v>
      </c>
    </row>
    <row r="194" spans="1:14">
      <c r="A194" s="268" t="s">
        <v>170</v>
      </c>
      <c r="B194" s="116">
        <v>350</v>
      </c>
      <c r="C194" s="116">
        <v>350</v>
      </c>
      <c r="D194" s="116">
        <v>350</v>
      </c>
      <c r="E194" s="116">
        <v>350</v>
      </c>
      <c r="F194" s="116">
        <v>350</v>
      </c>
      <c r="G194" s="116">
        <v>350</v>
      </c>
      <c r="H194" s="116">
        <v>350</v>
      </c>
      <c r="I194" s="116">
        <v>350</v>
      </c>
      <c r="J194" s="116">
        <v>350</v>
      </c>
      <c r="K194" s="116">
        <v>350</v>
      </c>
      <c r="L194" s="116">
        <v>350</v>
      </c>
      <c r="M194" s="116">
        <v>350</v>
      </c>
      <c r="N194" s="116">
        <f t="shared" si="33"/>
        <v>4200</v>
      </c>
    </row>
    <row r="195" spans="1:14">
      <c r="A195" s="268" t="s">
        <v>171</v>
      </c>
      <c r="B195" s="116">
        <v>100</v>
      </c>
      <c r="C195" s="116">
        <v>100</v>
      </c>
      <c r="D195" s="116">
        <v>100</v>
      </c>
      <c r="E195" s="116">
        <v>100</v>
      </c>
      <c r="F195" s="116">
        <v>100</v>
      </c>
      <c r="G195" s="116">
        <v>100</v>
      </c>
      <c r="H195" s="116">
        <v>100</v>
      </c>
      <c r="I195" s="116">
        <v>100</v>
      </c>
      <c r="J195" s="116">
        <v>100</v>
      </c>
      <c r="K195" s="116">
        <v>100</v>
      </c>
      <c r="L195" s="116">
        <v>100</v>
      </c>
      <c r="M195" s="116">
        <v>100</v>
      </c>
      <c r="N195" s="116">
        <f t="shared" si="33"/>
        <v>1200</v>
      </c>
    </row>
    <row r="196" spans="1:14" s="350" customFormat="1">
      <c r="A196" s="342" t="s">
        <v>172</v>
      </c>
      <c r="B196" s="349">
        <f>SUM(B191:B195)</f>
        <v>975</v>
      </c>
      <c r="C196" s="349">
        <f t="shared" ref="C196:M196" si="34">SUM(C191:C195)</f>
        <v>975</v>
      </c>
      <c r="D196" s="349">
        <f t="shared" si="34"/>
        <v>975</v>
      </c>
      <c r="E196" s="349">
        <f t="shared" si="34"/>
        <v>975</v>
      </c>
      <c r="F196" s="349">
        <f t="shared" si="34"/>
        <v>975</v>
      </c>
      <c r="G196" s="349">
        <f t="shared" si="34"/>
        <v>975</v>
      </c>
      <c r="H196" s="349">
        <f t="shared" si="34"/>
        <v>975</v>
      </c>
      <c r="I196" s="349">
        <f t="shared" si="34"/>
        <v>975</v>
      </c>
      <c r="J196" s="349">
        <f t="shared" si="34"/>
        <v>975</v>
      </c>
      <c r="K196" s="349">
        <f t="shared" si="34"/>
        <v>975</v>
      </c>
      <c r="L196" s="349">
        <f t="shared" si="34"/>
        <v>1475</v>
      </c>
      <c r="M196" s="349">
        <f t="shared" si="34"/>
        <v>975</v>
      </c>
      <c r="N196" s="349">
        <f>SUM(N191:N195)</f>
        <v>12200</v>
      </c>
    </row>
    <row r="197" spans="1:14" s="39" customFormat="1" ht="6" customHeight="1">
      <c r="A197" s="343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</row>
    <row r="198" spans="1:14" s="348" customFormat="1">
      <c r="A198" s="342" t="s">
        <v>173</v>
      </c>
      <c r="B198" s="347"/>
      <c r="C198" s="347"/>
      <c r="D198" s="347"/>
      <c r="E198" s="347"/>
      <c r="F198" s="347"/>
      <c r="G198" s="347"/>
      <c r="H198" s="347"/>
      <c r="I198" s="347"/>
      <c r="J198" s="347"/>
      <c r="K198" s="347"/>
      <c r="L198" s="347"/>
      <c r="M198" s="347"/>
      <c r="N198" s="347"/>
    </row>
    <row r="199" spans="1:14" s="48" customFormat="1">
      <c r="A199" s="344" t="s">
        <v>174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1:14">
      <c r="A200" s="272" t="s">
        <v>175</v>
      </c>
      <c r="B200" s="100">
        <v>967.83</v>
      </c>
      <c r="C200" s="100">
        <v>967.83</v>
      </c>
      <c r="D200" s="100">
        <v>967.83</v>
      </c>
      <c r="E200" s="100">
        <v>967.83</v>
      </c>
      <c r="F200" s="100">
        <v>967.83</v>
      </c>
      <c r="G200" s="100">
        <v>967.83</v>
      </c>
      <c r="H200" s="100">
        <v>967.83</v>
      </c>
      <c r="I200" s="100">
        <v>967.83</v>
      </c>
      <c r="J200" s="100">
        <v>967.83</v>
      </c>
      <c r="K200" s="100">
        <v>967.83</v>
      </c>
      <c r="L200" s="100">
        <v>967.83</v>
      </c>
      <c r="M200" s="100">
        <v>967.83</v>
      </c>
      <c r="N200" s="100">
        <f>SUM(B200:M200)</f>
        <v>11613.960000000001</v>
      </c>
    </row>
    <row r="201" spans="1:14">
      <c r="A201" s="272" t="s">
        <v>176</v>
      </c>
      <c r="B201" s="100">
        <v>153.41999999999999</v>
      </c>
      <c r="C201" s="100">
        <v>153.41999999999999</v>
      </c>
      <c r="D201" s="100">
        <v>153.41999999999999</v>
      </c>
      <c r="E201" s="100">
        <v>153.41999999999999</v>
      </c>
      <c r="F201" s="100">
        <v>153.41999999999999</v>
      </c>
      <c r="G201" s="100">
        <v>153.41999999999999</v>
      </c>
      <c r="H201" s="100">
        <v>153.41999999999999</v>
      </c>
      <c r="I201" s="100">
        <v>153.41999999999999</v>
      </c>
      <c r="J201" s="100">
        <v>153.41999999999999</v>
      </c>
      <c r="K201" s="100">
        <v>153.41999999999999</v>
      </c>
      <c r="L201" s="100">
        <v>153.41999999999999</v>
      </c>
      <c r="M201" s="100">
        <v>153.41999999999999</v>
      </c>
      <c r="N201" s="100">
        <f>SUM(B201:M201)</f>
        <v>1841.0400000000002</v>
      </c>
    </row>
    <row r="202" spans="1:14">
      <c r="A202" s="272" t="s">
        <v>177</v>
      </c>
      <c r="B202" s="100">
        <f>'2021-JJ Class'!C205+'AfterSchool Class'!C204+'Summer Class'!C204+'BRANCHES class-With NSH exp'!C204+'Sch Part Class-WIth NSH expansi'!C204+'Fund. Class'!C204+'GO Class'!C204</f>
        <v>535.75</v>
      </c>
      <c r="C202" s="100">
        <f>'2021-JJ Class'!D205+'AfterSchool Class'!D204+'Summer Class'!D204+'BRANCHES class-With NSH exp'!D204+'Sch Part Class-WIth NSH expansi'!D204+'Fund. Class'!D204+'GO Class'!D204</f>
        <v>535.75</v>
      </c>
      <c r="D202" s="100">
        <f>'2021-JJ Class'!E205+'AfterSchool Class'!E204+'Summer Class'!E204+'BRANCHES class-With NSH exp'!E204+'Sch Part Class-WIth NSH expansi'!E204+'Fund. Class'!E204+'GO Class'!E204</f>
        <v>535.75</v>
      </c>
      <c r="E202" s="100">
        <f>'2021-JJ Class'!F205+'AfterSchool Class'!F204+'Summer Class'!F204+'BRANCHES class-With NSH exp'!F204+'Sch Part Class-WIth NSH expansi'!F204+'Fund. Class'!F204+'GO Class'!F204</f>
        <v>535.75</v>
      </c>
      <c r="F202" s="100">
        <f>'2021-JJ Class'!G205+'AfterSchool Class'!G204+'Summer Class'!G204+'BRANCHES class-With NSH exp'!G204+'Sch Part Class-WIth NSH expansi'!G204+'Fund. Class'!G204+'GO Class'!G204</f>
        <v>535.75</v>
      </c>
      <c r="G202" s="100">
        <f>'2021-JJ Class'!H205+'AfterSchool Class'!H204+'Summer Class'!H204+'BRANCHES class-With NSH exp'!H204+'Sch Part Class-WIth NSH expansi'!H204+'Fund. Class'!H204+'GO Class'!H204</f>
        <v>535.75</v>
      </c>
      <c r="H202" s="100">
        <f>'2021-JJ Class'!I205+'AfterSchool Class'!I204+'Summer Class'!I204+'BRANCHES class-With NSH exp'!I204+'Sch Part Class-WIth NSH expansi'!I204+'Fund. Class'!I204+'GO Class'!I204</f>
        <v>535.75</v>
      </c>
      <c r="I202" s="100">
        <f>'2021-JJ Class'!J205+'AfterSchool Class'!J204+'Summer Class'!J204+'BRANCHES class-With NSH exp'!J204+'Sch Part Class-WIth NSH expansi'!J204+'Fund. Class'!J204+'GO Class'!J204</f>
        <v>535.75</v>
      </c>
      <c r="J202" s="100">
        <f>'2021-JJ Class'!K205+'AfterSchool Class'!K204+'Summer Class'!K204+'BRANCHES class-With NSH exp'!K204+'Sch Part Class-WIth NSH expansi'!K204+'Fund. Class'!K204+'GO Class'!K204</f>
        <v>535.75</v>
      </c>
      <c r="K202" s="100">
        <f>'2021-JJ Class'!L205+'AfterSchool Class'!L204+'Summer Class'!L204+'BRANCHES class-With NSH exp'!L204+'Sch Part Class-WIth NSH expansi'!L204+'Fund. Class'!L204+'GO Class'!L204</f>
        <v>535.75</v>
      </c>
      <c r="L202" s="100">
        <f>'2021-JJ Class'!M205+'AfterSchool Class'!M204+'Summer Class'!M204+'BRANCHES class-With NSH exp'!M204+'Sch Part Class-WIth NSH expansi'!M204+'Fund. Class'!M204+'GO Class'!M204</f>
        <v>535.75</v>
      </c>
      <c r="M202" s="100">
        <f>'2021-JJ Class'!N205+'AfterSchool Class'!N204+'Summer Class'!N204+'BRANCHES class-With NSH exp'!N204+'Sch Part Class-WIth NSH expansi'!N204+'Fund. Class'!N204+'GO Class'!N204</f>
        <v>535.75</v>
      </c>
      <c r="N202" s="100">
        <f>SUM(B202:M202)</f>
        <v>6429</v>
      </c>
    </row>
    <row r="203" spans="1:14" hidden="1">
      <c r="A203" s="271" t="s">
        <v>178</v>
      </c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>
        <f>SUM(B203:M203)</f>
        <v>0</v>
      </c>
    </row>
    <row r="204" spans="1:14" hidden="1">
      <c r="A204" s="271" t="s">
        <v>179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>
        <f>SUM(B204:M204)</f>
        <v>0</v>
      </c>
    </row>
    <row r="205" spans="1:14" s="51" customFormat="1">
      <c r="A205" s="344" t="s">
        <v>180</v>
      </c>
      <c r="B205" s="105">
        <f>SUM(B200:B204)</f>
        <v>1657</v>
      </c>
      <c r="C205" s="105">
        <f t="shared" ref="C205:N205" si="35">SUM(C200:C204)</f>
        <v>1657</v>
      </c>
      <c r="D205" s="105">
        <f t="shared" si="35"/>
        <v>1657</v>
      </c>
      <c r="E205" s="105">
        <f t="shared" si="35"/>
        <v>1657</v>
      </c>
      <c r="F205" s="105">
        <f t="shared" si="35"/>
        <v>1657</v>
      </c>
      <c r="G205" s="105">
        <f t="shared" si="35"/>
        <v>1657</v>
      </c>
      <c r="H205" s="105">
        <f t="shared" si="35"/>
        <v>1657</v>
      </c>
      <c r="I205" s="105">
        <f t="shared" si="35"/>
        <v>1657</v>
      </c>
      <c r="J205" s="105">
        <f t="shared" si="35"/>
        <v>1657</v>
      </c>
      <c r="K205" s="105">
        <f t="shared" si="35"/>
        <v>1657</v>
      </c>
      <c r="L205" s="105">
        <f t="shared" si="35"/>
        <v>1657</v>
      </c>
      <c r="M205" s="105">
        <f t="shared" si="35"/>
        <v>1657</v>
      </c>
      <c r="N205" s="105">
        <f t="shared" si="35"/>
        <v>19884</v>
      </c>
    </row>
    <row r="206" spans="1:14">
      <c r="A206" s="268" t="s">
        <v>181</v>
      </c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</row>
    <row r="207" spans="1:14">
      <c r="A207" s="268" t="s">
        <v>182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</row>
    <row r="208" spans="1:14">
      <c r="A208" s="268" t="s">
        <v>183</v>
      </c>
      <c r="B208" s="100">
        <f>'2021-JJ Class'!C211+'AfterSchool Class'!C210+'Summer Class'!C210+'BRANCHES class-With NSH exp'!C210+'Sch Part Class-WIth NSH expansi'!C210+'Fund. Class'!C210+'GO Class'!C210</f>
        <v>0</v>
      </c>
      <c r="C208" s="100">
        <f>'2021-JJ Class'!D211+'AfterSchool Class'!D210+'Summer Class'!D210+'BRANCHES class-With NSH exp'!D210+'Sch Part Class-WIth NSH expansi'!D210+'Fund. Class'!D210+'GO Class'!D210</f>
        <v>0</v>
      </c>
      <c r="D208" s="100">
        <f>'2021-JJ Class'!E211+'AfterSchool Class'!E210+'Summer Class'!E210+'BRANCHES class-With NSH exp'!E210+'Sch Part Class-WIth NSH expansi'!E210+'Fund. Class'!E210+'GO Class'!E210</f>
        <v>0</v>
      </c>
      <c r="E208" s="100">
        <f>'2021-JJ Class'!F211+'AfterSchool Class'!F210+'Summer Class'!F210+'BRANCHES class-With NSH exp'!F210+'Sch Part Class-WIth NSH expansi'!F210+'Fund. Class'!F210+'GO Class'!F210</f>
        <v>0</v>
      </c>
      <c r="F208" s="100">
        <f>'2021-JJ Class'!G211+'AfterSchool Class'!G210+'Summer Class'!G210+'BRANCHES class-With NSH exp'!G210+'Sch Part Class-WIth NSH expansi'!G210+'Fund. Class'!G210+'GO Class'!G210</f>
        <v>0</v>
      </c>
      <c r="G208" s="100">
        <f>'2021-JJ Class'!H211+'AfterSchool Class'!H210+'Summer Class'!H210+'BRANCHES class-With NSH exp'!H210+'Sch Part Class-WIth NSH expansi'!H210+'Fund. Class'!H210+'GO Class'!H210</f>
        <v>0</v>
      </c>
      <c r="H208" s="100">
        <f>'2021-JJ Class'!I211+'AfterSchool Class'!I210+'Summer Class'!I210+'BRANCHES class-With NSH exp'!I210+'Sch Part Class-WIth NSH expansi'!I210+'Fund. Class'!I210+'GO Class'!I210</f>
        <v>0</v>
      </c>
      <c r="I208" s="100">
        <f>'2021-JJ Class'!J211+'AfterSchool Class'!J210+'Summer Class'!J210+'BRANCHES class-With NSH exp'!J210+'Sch Part Class-WIth NSH expansi'!J210+'Fund. Class'!J210+'GO Class'!J210</f>
        <v>0</v>
      </c>
      <c r="J208" s="100">
        <f>'2021-JJ Class'!K211+'AfterSchool Class'!K210+'Summer Class'!K210+'BRANCHES class-With NSH exp'!K210+'Sch Part Class-WIth NSH expansi'!K210+'Fund. Class'!K210+'GO Class'!K210</f>
        <v>0</v>
      </c>
      <c r="K208" s="100">
        <f>'2021-JJ Class'!L211+'AfterSchool Class'!L210+'Summer Class'!L210+'BRANCHES class-With NSH exp'!L210+'Sch Part Class-WIth NSH expansi'!L210+'Fund. Class'!L210+'GO Class'!L210</f>
        <v>0</v>
      </c>
      <c r="L208" s="100">
        <f>'2021-JJ Class'!M211+'AfterSchool Class'!M210+'Summer Class'!M210+'BRANCHES class-With NSH exp'!M210+'Sch Part Class-WIth NSH expansi'!M210+'Fund. Class'!M210+'GO Class'!M210</f>
        <v>0</v>
      </c>
      <c r="M208" s="100">
        <f>'2021-JJ Class'!N211+'AfterSchool Class'!N210+'Summer Class'!N210+'BRANCHES class-With NSH exp'!N210+'Sch Part Class-WIth NSH expansi'!N210+'Fund. Class'!N210+'GO Class'!N210</f>
        <v>0</v>
      </c>
      <c r="N208" s="100">
        <f>SUM(B208:M208)</f>
        <v>0</v>
      </c>
    </row>
    <row r="209" spans="1:14">
      <c r="A209" s="268" t="s">
        <v>184</v>
      </c>
      <c r="B209" s="100">
        <f>'2021-JJ Class'!C212+'AfterSchool Class'!C211+'Summer Class'!C211+'BRANCHES class-With NSH exp'!C211+'Sch Part Class-WIth NSH expansi'!C211+'Fund. Class'!C211+'GO Class'!C211</f>
        <v>37.5</v>
      </c>
      <c r="C209" s="100">
        <f>'2021-JJ Class'!D212+'AfterSchool Class'!D211+'Summer Class'!D211+'BRANCHES class-With NSH exp'!D211+'Sch Part Class-WIth NSH expansi'!D211+'Fund. Class'!D211+'GO Class'!D211</f>
        <v>37.5</v>
      </c>
      <c r="D209" s="100">
        <f>'2021-JJ Class'!E212+'AfterSchool Class'!E211+'Summer Class'!E211+'BRANCHES class-With NSH exp'!E211+'Sch Part Class-WIth NSH expansi'!E211+'Fund. Class'!E211+'GO Class'!E211</f>
        <v>37.5</v>
      </c>
      <c r="E209" s="100">
        <f>'2021-JJ Class'!F212+'AfterSchool Class'!F211+'Summer Class'!F211+'BRANCHES class-With NSH exp'!F211+'Sch Part Class-WIth NSH expansi'!F211+'Fund. Class'!F211+'GO Class'!F211</f>
        <v>37.5</v>
      </c>
      <c r="F209" s="100">
        <f>'2021-JJ Class'!G212+'AfterSchool Class'!G211+'Summer Class'!G211+'BRANCHES class-With NSH exp'!G211+'Sch Part Class-WIth NSH expansi'!G211+'Fund. Class'!G211+'GO Class'!G211</f>
        <v>37.5</v>
      </c>
      <c r="G209" s="100">
        <f>'2021-JJ Class'!H212+'AfterSchool Class'!H211+'Summer Class'!H211+'BRANCHES class-With NSH exp'!H211+'Sch Part Class-WIth NSH expansi'!H211+'Fund. Class'!H211+'GO Class'!H211</f>
        <v>37.5</v>
      </c>
      <c r="H209" s="100">
        <f>'2021-JJ Class'!I212+'AfterSchool Class'!I211+'Summer Class'!I211+'BRANCHES class-With NSH exp'!I211+'Sch Part Class-WIth NSH expansi'!I211+'Fund. Class'!I211+'GO Class'!I211</f>
        <v>37.5</v>
      </c>
      <c r="I209" s="100">
        <f>'2021-JJ Class'!J212+'AfterSchool Class'!J211+'Summer Class'!J211+'BRANCHES class-With NSH exp'!J211+'Sch Part Class-WIth NSH expansi'!J211+'Fund. Class'!J211+'GO Class'!J211</f>
        <v>37.5</v>
      </c>
      <c r="J209" s="100">
        <f>'2021-JJ Class'!K212+'AfterSchool Class'!K211+'Summer Class'!K211+'BRANCHES class-With NSH exp'!K211+'Sch Part Class-WIth NSH expansi'!K211+'Fund. Class'!K211+'GO Class'!K211</f>
        <v>37.5</v>
      </c>
      <c r="K209" s="100">
        <f>'2021-JJ Class'!L212+'AfterSchool Class'!L211+'Summer Class'!L211+'BRANCHES class-With NSH exp'!L211+'Sch Part Class-WIth NSH expansi'!L211+'Fund. Class'!L211+'GO Class'!L211</f>
        <v>37.5</v>
      </c>
      <c r="L209" s="100">
        <f>'2021-JJ Class'!M212+'AfterSchool Class'!M211+'Summer Class'!M211+'BRANCHES class-With NSH exp'!M211+'Sch Part Class-WIth NSH expansi'!M211+'Fund. Class'!M211+'GO Class'!M211</f>
        <v>37.5</v>
      </c>
      <c r="M209" s="100">
        <f>'2021-JJ Class'!N212+'AfterSchool Class'!N211+'Summer Class'!N211+'BRANCHES class-With NSH exp'!N211+'Sch Part Class-WIth NSH expansi'!N211+'Fund. Class'!N211+'GO Class'!N211</f>
        <v>37.5</v>
      </c>
      <c r="N209" s="100">
        <f>SUM(B209:M209)</f>
        <v>450</v>
      </c>
    </row>
    <row r="210" spans="1:14" hidden="1">
      <c r="A210" s="268" t="s">
        <v>185</v>
      </c>
      <c r="B210" s="100">
        <f>'2021-JJ Class'!C213+'AfterSchool Class'!C212+'Summer Class'!C212+'BRANCHES class-With NSH exp'!C212+'Sch Part Class-WIth NSH expansi'!C212+'Fund. Class'!C212+'GO Class'!C212</f>
        <v>0</v>
      </c>
      <c r="C210" s="100">
        <f>'2021-JJ Class'!D213+'AfterSchool Class'!D212+'Summer Class'!D212+'BRANCHES class-With NSH exp'!D212+'Sch Part Class-WIth NSH expansi'!D212+'Fund. Class'!D212+'GO Class'!D212</f>
        <v>0</v>
      </c>
      <c r="D210" s="100">
        <f>'2021-JJ Class'!E213+'AfterSchool Class'!E212+'Summer Class'!E212+'BRANCHES class-With NSH exp'!E212+'Sch Part Class-WIth NSH expansi'!E212+'Fund. Class'!E212+'GO Class'!E212</f>
        <v>0</v>
      </c>
      <c r="E210" s="100">
        <f>'2021-JJ Class'!F213+'AfterSchool Class'!F212+'Summer Class'!F212+'BRANCHES class-With NSH exp'!F212+'Sch Part Class-WIth NSH expansi'!F212+'Fund. Class'!F212+'GO Class'!F212</f>
        <v>0</v>
      </c>
      <c r="F210" s="100">
        <f>'2021-JJ Class'!G213+'AfterSchool Class'!G212+'Summer Class'!G212+'BRANCHES class-With NSH exp'!G212+'Sch Part Class-WIth NSH expansi'!G212+'Fund. Class'!G212+'GO Class'!G212</f>
        <v>0</v>
      </c>
      <c r="G210" s="100">
        <f>'2021-JJ Class'!H213+'AfterSchool Class'!H212+'Summer Class'!H212+'BRANCHES class-With NSH exp'!H212+'Sch Part Class-WIth NSH expansi'!H212+'Fund. Class'!H212+'GO Class'!H212</f>
        <v>0</v>
      </c>
      <c r="H210" s="100">
        <f>'2021-JJ Class'!I213+'AfterSchool Class'!I212+'Summer Class'!I212+'BRANCHES class-With NSH exp'!I212+'Sch Part Class-WIth NSH expansi'!I212+'Fund. Class'!I212+'GO Class'!I212</f>
        <v>0</v>
      </c>
      <c r="I210" s="100">
        <f>'2021-JJ Class'!J213+'AfterSchool Class'!J212+'Summer Class'!J212+'BRANCHES class-With NSH exp'!J212+'Sch Part Class-WIth NSH expansi'!J212+'Fund. Class'!J212+'GO Class'!J212</f>
        <v>0</v>
      </c>
      <c r="J210" s="100">
        <f>'2021-JJ Class'!K213+'AfterSchool Class'!K212+'Summer Class'!K212+'BRANCHES class-With NSH exp'!K212+'Sch Part Class-WIth NSH expansi'!K212+'Fund. Class'!K212+'GO Class'!K212</f>
        <v>0</v>
      </c>
      <c r="K210" s="100">
        <f>'2021-JJ Class'!L213+'AfterSchool Class'!L212+'Summer Class'!L212+'BRANCHES class-With NSH exp'!L212+'Sch Part Class-WIth NSH expansi'!L212+'Fund. Class'!L212+'GO Class'!L212</f>
        <v>0</v>
      </c>
      <c r="L210" s="100">
        <f>'2021-JJ Class'!M213+'AfterSchool Class'!M212+'Summer Class'!M212+'BRANCHES class-With NSH exp'!M212+'Sch Part Class-WIth NSH expansi'!M212+'Fund. Class'!M212+'GO Class'!M212</f>
        <v>0</v>
      </c>
      <c r="M210" s="100">
        <f>'2021-JJ Class'!N213+'AfterSchool Class'!N212+'Summer Class'!N212+'BRANCHES class-With NSH exp'!N212+'Sch Part Class-WIth NSH expansi'!N212+'Fund. Class'!N212+'GO Class'!N212</f>
        <v>0</v>
      </c>
      <c r="N210" s="100"/>
    </row>
    <row r="211" spans="1:14" hidden="1">
      <c r="A211" s="268" t="s">
        <v>186</v>
      </c>
      <c r="B211" s="100">
        <f>'2021-JJ Class'!C214+'AfterSchool Class'!C213+'Summer Class'!C213+'BRANCHES class-With NSH exp'!C213+'Sch Part Class-WIth NSH expansi'!C213+'Fund. Class'!C213+'GO Class'!C213</f>
        <v>0</v>
      </c>
      <c r="C211" s="100">
        <f>'2021-JJ Class'!D214+'AfterSchool Class'!D213+'Summer Class'!D213+'BRANCHES class-With NSH exp'!D213+'Sch Part Class-WIth NSH expansi'!D213+'Fund. Class'!D213+'GO Class'!D213</f>
        <v>0</v>
      </c>
      <c r="D211" s="100">
        <f>'2021-JJ Class'!E214+'AfterSchool Class'!E213+'Summer Class'!E213+'BRANCHES class-With NSH exp'!E213+'Sch Part Class-WIth NSH expansi'!E213+'Fund. Class'!E213+'GO Class'!E213</f>
        <v>0</v>
      </c>
      <c r="E211" s="100">
        <f>'2021-JJ Class'!F214+'AfterSchool Class'!F213+'Summer Class'!F213+'BRANCHES class-With NSH exp'!F213+'Sch Part Class-WIth NSH expansi'!F213+'Fund. Class'!F213+'GO Class'!F213</f>
        <v>0</v>
      </c>
      <c r="F211" s="100">
        <f>'2021-JJ Class'!G214+'AfterSchool Class'!G213+'Summer Class'!G213+'BRANCHES class-With NSH exp'!G213+'Sch Part Class-WIth NSH expansi'!G213+'Fund. Class'!G213+'GO Class'!G213</f>
        <v>0</v>
      </c>
      <c r="G211" s="100">
        <f>'2021-JJ Class'!H214+'AfterSchool Class'!H213+'Summer Class'!H213+'BRANCHES class-With NSH exp'!H213+'Sch Part Class-WIth NSH expansi'!H213+'Fund. Class'!H213+'GO Class'!H213</f>
        <v>0</v>
      </c>
      <c r="H211" s="100">
        <f>'2021-JJ Class'!I214+'AfterSchool Class'!I213+'Summer Class'!I213+'BRANCHES class-With NSH exp'!I213+'Sch Part Class-WIth NSH expansi'!I213+'Fund. Class'!I213+'GO Class'!I213</f>
        <v>0</v>
      </c>
      <c r="I211" s="100">
        <f>'2021-JJ Class'!J214+'AfterSchool Class'!J213+'Summer Class'!J213+'BRANCHES class-With NSH exp'!J213+'Sch Part Class-WIth NSH expansi'!J213+'Fund. Class'!J213+'GO Class'!J213</f>
        <v>0</v>
      </c>
      <c r="J211" s="100">
        <f>'2021-JJ Class'!K214+'AfterSchool Class'!K213+'Summer Class'!K213+'BRANCHES class-With NSH exp'!K213+'Sch Part Class-WIth NSH expansi'!K213+'Fund. Class'!K213+'GO Class'!K213</f>
        <v>0</v>
      </c>
      <c r="K211" s="100">
        <f>'2021-JJ Class'!L214+'AfterSchool Class'!L213+'Summer Class'!L213+'BRANCHES class-With NSH exp'!L213+'Sch Part Class-WIth NSH expansi'!L213+'Fund. Class'!L213+'GO Class'!L213</f>
        <v>0</v>
      </c>
      <c r="L211" s="100">
        <f>'2021-JJ Class'!M214+'AfterSchool Class'!M213+'Summer Class'!M213+'BRANCHES class-With NSH exp'!M213+'Sch Part Class-WIth NSH expansi'!M213+'Fund. Class'!M213+'GO Class'!M213</f>
        <v>0</v>
      </c>
      <c r="M211" s="100">
        <f>'2021-JJ Class'!N214+'AfterSchool Class'!N213+'Summer Class'!N213+'BRANCHES class-With NSH exp'!N213+'Sch Part Class-WIth NSH expansi'!N213+'Fund. Class'!N213+'GO Class'!N213</f>
        <v>0</v>
      </c>
      <c r="N211" s="100"/>
    </row>
    <row r="212" spans="1:14">
      <c r="A212" s="268" t="s">
        <v>187</v>
      </c>
      <c r="B212" s="100">
        <f>'2021-JJ Class'!C215+'AfterSchool Class'!C214+'Summer Class'!C214+'BRANCHES class-With NSH exp'!C214+'Sch Part Class-WIth NSH expansi'!C214+'Fund. Class'!C214+'GO Class'!C214</f>
        <v>83.333333333333329</v>
      </c>
      <c r="C212" s="100">
        <f>'2021-JJ Class'!D215+'AfterSchool Class'!D214+'Summer Class'!D214+'BRANCHES class-With NSH exp'!D214+'Sch Part Class-WIth NSH expansi'!D214+'Fund. Class'!D214+'GO Class'!D214</f>
        <v>83.33</v>
      </c>
      <c r="D212" s="100">
        <f>'2021-JJ Class'!E215+'AfterSchool Class'!E214+'Summer Class'!E214+'BRANCHES class-With NSH exp'!E214+'Sch Part Class-WIth NSH expansi'!E214+'Fund. Class'!E214+'GO Class'!E214</f>
        <v>83.33</v>
      </c>
      <c r="E212" s="100">
        <f>'2021-JJ Class'!F215+'AfterSchool Class'!F214+'Summer Class'!F214+'BRANCHES class-With NSH exp'!F214+'Sch Part Class-WIth NSH expansi'!F214+'Fund. Class'!F214+'GO Class'!F214</f>
        <v>83.33</v>
      </c>
      <c r="F212" s="100">
        <f>'2021-JJ Class'!G215+'AfterSchool Class'!G214+'Summer Class'!G214+'BRANCHES class-With NSH exp'!G214+'Sch Part Class-WIth NSH expansi'!G214+'Fund. Class'!G214+'GO Class'!G214</f>
        <v>83.33</v>
      </c>
      <c r="G212" s="100">
        <f>'2021-JJ Class'!H215+'AfterSchool Class'!H214+'Summer Class'!H214+'BRANCHES class-With NSH exp'!H214+'Sch Part Class-WIth NSH expansi'!H214+'Fund. Class'!H214+'GO Class'!H214</f>
        <v>83.33</v>
      </c>
      <c r="H212" s="100">
        <f>'2021-JJ Class'!I215+'AfterSchool Class'!I214+'Summer Class'!I214+'BRANCHES class-With NSH exp'!I214+'Sch Part Class-WIth NSH expansi'!I214+'Fund. Class'!I214+'GO Class'!I214</f>
        <v>83.33</v>
      </c>
      <c r="I212" s="100">
        <f>'2021-JJ Class'!J215+'AfterSchool Class'!J214+'Summer Class'!J214+'BRANCHES class-With NSH exp'!J214+'Sch Part Class-WIth NSH expansi'!J214+'Fund. Class'!J214+'GO Class'!J214</f>
        <v>83.33</v>
      </c>
      <c r="J212" s="100">
        <f>'2021-JJ Class'!K215+'AfterSchool Class'!K214+'Summer Class'!K214+'BRANCHES class-With NSH exp'!K214+'Sch Part Class-WIth NSH expansi'!K214+'Fund. Class'!K214+'GO Class'!K214</f>
        <v>83.33</v>
      </c>
      <c r="K212" s="100">
        <f>'2021-JJ Class'!L215+'AfterSchool Class'!L214+'Summer Class'!L214+'BRANCHES class-With NSH exp'!L214+'Sch Part Class-WIth NSH expansi'!L214+'Fund. Class'!L214+'GO Class'!L214</f>
        <v>83.33</v>
      </c>
      <c r="L212" s="100">
        <f>'2021-JJ Class'!M215+'AfterSchool Class'!M214+'Summer Class'!M214+'BRANCHES class-With NSH exp'!M214+'Sch Part Class-WIth NSH expansi'!M214+'Fund. Class'!M214+'GO Class'!M214</f>
        <v>83.33</v>
      </c>
      <c r="M212" s="100">
        <f>'2021-JJ Class'!N215+'AfterSchool Class'!N214+'Summer Class'!N214+'BRANCHES class-With NSH exp'!N214+'Sch Part Class-WIth NSH expansi'!N214+'Fund. Class'!N214+'GO Class'!N214</f>
        <v>83.33</v>
      </c>
      <c r="N212" s="100">
        <f>SUM(B212:M212)</f>
        <v>999.96333333333348</v>
      </c>
    </row>
    <row r="213" spans="1:14" s="48" customFormat="1">
      <c r="A213" s="344" t="s">
        <v>188</v>
      </c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1:14">
      <c r="A214" s="272" t="s">
        <v>189</v>
      </c>
      <c r="B214" s="100">
        <f>'2021-JJ Class'!C217+'AfterSchool Class'!C216+'Summer Class'!C216+'BRANCHES class-With NSH exp'!C216+'Sch Part Class-WIth NSH expansi'!C216+'Fund. Class'!C216+'GO Class'!C216</f>
        <v>166.67</v>
      </c>
      <c r="C214" s="100">
        <f>'2021-JJ Class'!D217+'AfterSchool Class'!D216+'Summer Class'!D216+'BRANCHES class-With NSH exp'!D216+'Sch Part Class-WIth NSH expansi'!D216+'Fund. Class'!D216+'GO Class'!D216</f>
        <v>166.67</v>
      </c>
      <c r="D214" s="100">
        <f>'2021-JJ Class'!E217+'AfterSchool Class'!E216+'Summer Class'!E216+'BRANCHES class-With NSH exp'!E216+'Sch Part Class-WIth NSH expansi'!E216+'Fund. Class'!E216+'GO Class'!E216</f>
        <v>166.67</v>
      </c>
      <c r="E214" s="100">
        <f>'2021-JJ Class'!F217+'AfterSchool Class'!F216+'Summer Class'!F216+'BRANCHES class-With NSH exp'!F216+'Sch Part Class-WIth NSH expansi'!F216+'Fund. Class'!F216+'GO Class'!F216</f>
        <v>166.67</v>
      </c>
      <c r="F214" s="100">
        <f>'2021-JJ Class'!G217+'AfterSchool Class'!G216+'Summer Class'!G216+'BRANCHES class-With NSH exp'!G216+'Sch Part Class-WIth NSH expansi'!G216+'Fund. Class'!G216+'GO Class'!G216</f>
        <v>166.67</v>
      </c>
      <c r="G214" s="100">
        <f>'2021-JJ Class'!H217+'AfterSchool Class'!H216+'Summer Class'!H216+'BRANCHES class-With NSH exp'!H216+'Sch Part Class-WIth NSH expansi'!H216+'Fund. Class'!H216+'GO Class'!H216</f>
        <v>166.67</v>
      </c>
      <c r="H214" s="100">
        <f>'2021-JJ Class'!I217+'AfterSchool Class'!I216+'Summer Class'!I216+'BRANCHES class-With NSH exp'!I216+'Sch Part Class-WIth NSH expansi'!I216+'Fund. Class'!I216+'GO Class'!I216</f>
        <v>166.67</v>
      </c>
      <c r="I214" s="100">
        <f>'2021-JJ Class'!J217+'AfterSchool Class'!J216+'Summer Class'!J216+'BRANCHES class-With NSH exp'!J216+'Sch Part Class-WIth NSH expansi'!J216+'Fund. Class'!J216+'GO Class'!J216</f>
        <v>166.67</v>
      </c>
      <c r="J214" s="100">
        <f>'2021-JJ Class'!K217+'AfterSchool Class'!K216+'Summer Class'!K216+'BRANCHES class-With NSH exp'!K216+'Sch Part Class-WIth NSH expansi'!K216+'Fund. Class'!K216+'GO Class'!K216</f>
        <v>166.67</v>
      </c>
      <c r="K214" s="100">
        <f>'2021-JJ Class'!L217+'AfterSchool Class'!L216+'Summer Class'!L216+'BRANCHES class-With NSH exp'!L216+'Sch Part Class-WIth NSH expansi'!L216+'Fund. Class'!L216+'GO Class'!L216</f>
        <v>166.67</v>
      </c>
      <c r="L214" s="100">
        <f>'2021-JJ Class'!M217+'AfterSchool Class'!M216+'Summer Class'!M216+'BRANCHES class-With NSH exp'!M216+'Sch Part Class-WIth NSH expansi'!M216+'Fund. Class'!M216+'GO Class'!M216</f>
        <v>166.67</v>
      </c>
      <c r="M214" s="100">
        <f>'2021-JJ Class'!N217+'AfterSchool Class'!N216+'Summer Class'!N216+'BRANCHES class-With NSH exp'!N216+'Sch Part Class-WIth NSH expansi'!N216+'Fund. Class'!N216+'GO Class'!N216</f>
        <v>166.67</v>
      </c>
      <c r="N214" s="100">
        <f>SUM(B214:M214)</f>
        <v>2000.0400000000002</v>
      </c>
    </row>
    <row r="215" spans="1:14" hidden="1">
      <c r="A215" s="271" t="s">
        <v>190</v>
      </c>
      <c r="B215" s="100">
        <f>'2021-JJ Class'!C218+'AfterSchool Class'!C217+'Summer Class'!C217+'BRANCHES class-With NSH exp'!C217+'Sch Part Class-WIth NSH expansi'!C217+'Fund. Class'!C217+'GO Class'!C217</f>
        <v>0</v>
      </c>
      <c r="C215" s="100">
        <f>'2021-JJ Class'!D218+'AfterSchool Class'!D217+'Summer Class'!D217+'BRANCHES class-With NSH exp'!D217+'Sch Part Class-WIth NSH expansi'!D217+'Fund. Class'!D217+'GO Class'!D217</f>
        <v>0</v>
      </c>
      <c r="D215" s="100">
        <f>'2021-JJ Class'!E218+'AfterSchool Class'!E217+'Summer Class'!E217+'BRANCHES class-With NSH exp'!E217+'Sch Part Class-WIth NSH expansi'!E217+'Fund. Class'!E217+'GO Class'!E217</f>
        <v>0</v>
      </c>
      <c r="E215" s="100">
        <f>'2021-JJ Class'!F218+'AfterSchool Class'!F217+'Summer Class'!F217+'BRANCHES class-With NSH exp'!F217+'Sch Part Class-WIth NSH expansi'!F217+'Fund. Class'!F217+'GO Class'!F217</f>
        <v>0</v>
      </c>
      <c r="F215" s="100">
        <f>'2021-JJ Class'!G218+'AfterSchool Class'!G217+'Summer Class'!G217+'BRANCHES class-With NSH exp'!G217+'Sch Part Class-WIth NSH expansi'!G217+'Fund. Class'!G217+'GO Class'!G217</f>
        <v>0</v>
      </c>
      <c r="G215" s="100">
        <f>'2021-JJ Class'!H218+'AfterSchool Class'!H217+'Summer Class'!H217+'BRANCHES class-With NSH exp'!H217+'Sch Part Class-WIth NSH expansi'!H217+'Fund. Class'!H217+'GO Class'!H217</f>
        <v>0</v>
      </c>
      <c r="H215" s="100">
        <f>'2021-JJ Class'!I218+'AfterSchool Class'!I217+'Summer Class'!I217+'BRANCHES class-With NSH exp'!I217+'Sch Part Class-WIth NSH expansi'!I217+'Fund. Class'!I217+'GO Class'!I217</f>
        <v>0</v>
      </c>
      <c r="I215" s="100">
        <f>'2021-JJ Class'!J218+'AfterSchool Class'!J217+'Summer Class'!J217+'BRANCHES class-With NSH exp'!J217+'Sch Part Class-WIth NSH expansi'!J217+'Fund. Class'!J217+'GO Class'!J217</f>
        <v>0</v>
      </c>
      <c r="J215" s="100">
        <f>'2021-JJ Class'!K218+'AfterSchool Class'!K217+'Summer Class'!K217+'BRANCHES class-With NSH exp'!K217+'Sch Part Class-WIth NSH expansi'!K217+'Fund. Class'!K217+'GO Class'!K217</f>
        <v>0</v>
      </c>
      <c r="K215" s="100">
        <f>'2021-JJ Class'!L218+'AfterSchool Class'!L217+'Summer Class'!L217+'BRANCHES class-With NSH exp'!L217+'Sch Part Class-WIth NSH expansi'!L217+'Fund. Class'!L217+'GO Class'!L217</f>
        <v>0</v>
      </c>
      <c r="L215" s="100">
        <f>'2021-JJ Class'!M218+'AfterSchool Class'!M217+'Summer Class'!M217+'BRANCHES class-With NSH exp'!M217+'Sch Part Class-WIth NSH expansi'!M217+'Fund. Class'!M217+'GO Class'!M217</f>
        <v>0</v>
      </c>
      <c r="M215" s="100">
        <f>'2021-JJ Class'!N218+'AfterSchool Class'!N217+'Summer Class'!N217+'BRANCHES class-With NSH exp'!N217+'Sch Part Class-WIth NSH expansi'!N217+'Fund. Class'!N217+'GO Class'!N217</f>
        <v>0</v>
      </c>
      <c r="N215" s="100"/>
    </row>
    <row r="216" spans="1:14">
      <c r="A216" s="272" t="s">
        <v>191</v>
      </c>
      <c r="B216" s="100">
        <f>'2021-JJ Class'!C219+'AfterSchool Class'!C218+'Summer Class'!C218+'BRANCHES class-With NSH exp'!C218+'Sch Part Class-WIth NSH expansi'!C218+'Fund. Class'!C218+'GO Class'!C218</f>
        <v>666.66666666666663</v>
      </c>
      <c r="C216" s="100">
        <f>'2021-JJ Class'!D219+'AfterSchool Class'!D218+'Summer Class'!D218+'BRANCHES class-With NSH exp'!D218+'Sch Part Class-WIth NSH expansi'!D218+'Fund. Class'!D218+'GO Class'!D218</f>
        <v>666.66666666666663</v>
      </c>
      <c r="D216" s="100">
        <f>'2021-JJ Class'!E219+'AfterSchool Class'!E218+'Summer Class'!E218+'BRANCHES class-With NSH exp'!E218+'Sch Part Class-WIth NSH expansi'!E218+'Fund. Class'!E218+'GO Class'!E218</f>
        <v>666.66666666666663</v>
      </c>
      <c r="E216" s="100">
        <f>'2021-JJ Class'!F219+'AfterSchool Class'!F218+'Summer Class'!F218+'BRANCHES class-With NSH exp'!F218+'Sch Part Class-WIth NSH expansi'!F218+'Fund. Class'!F218+'GO Class'!F218</f>
        <v>666.66666666666663</v>
      </c>
      <c r="F216" s="100">
        <f>'2021-JJ Class'!G219+'AfterSchool Class'!G218+'Summer Class'!G218+'BRANCHES class-With NSH exp'!G218+'Sch Part Class-WIth NSH expansi'!G218+'Fund. Class'!G218+'GO Class'!G218</f>
        <v>666.66666666666663</v>
      </c>
      <c r="G216" s="100">
        <f>'2021-JJ Class'!H219+'AfterSchool Class'!H218+'Summer Class'!H218+'BRANCHES class-With NSH exp'!H218+'Sch Part Class-WIth NSH expansi'!H218+'Fund. Class'!H218+'GO Class'!H218</f>
        <v>666.66666666666663</v>
      </c>
      <c r="H216" s="100">
        <f>'2021-JJ Class'!I219+'AfterSchool Class'!I218+'Summer Class'!I218+'BRANCHES class-With NSH exp'!I218+'Sch Part Class-WIth NSH expansi'!I218+'Fund. Class'!I218+'GO Class'!I218</f>
        <v>666.66666666666663</v>
      </c>
      <c r="I216" s="100">
        <f>'2021-JJ Class'!J219+'AfterSchool Class'!J218+'Summer Class'!J218+'BRANCHES class-With NSH exp'!J218+'Sch Part Class-WIth NSH expansi'!J218+'Fund. Class'!J218+'GO Class'!J218</f>
        <v>666.66666666666663</v>
      </c>
      <c r="J216" s="100">
        <f>'2021-JJ Class'!K219+'AfterSchool Class'!K218+'Summer Class'!K218+'BRANCHES class-With NSH exp'!K218+'Sch Part Class-WIth NSH expansi'!K218+'Fund. Class'!K218+'GO Class'!K218</f>
        <v>666.66666666666663</v>
      </c>
      <c r="K216" s="100">
        <f>'2021-JJ Class'!L219+'AfterSchool Class'!L218+'Summer Class'!L218+'BRANCHES class-With NSH exp'!L218+'Sch Part Class-WIth NSH expansi'!L218+'Fund. Class'!L218+'GO Class'!L218</f>
        <v>666.66666666666663</v>
      </c>
      <c r="L216" s="100">
        <f>'2021-JJ Class'!M219+'AfterSchool Class'!M218+'Summer Class'!M218+'BRANCHES class-With NSH exp'!M218+'Sch Part Class-WIth NSH expansi'!M218+'Fund. Class'!M218+'GO Class'!M218</f>
        <v>666.66666666666663</v>
      </c>
      <c r="M216" s="100">
        <f>'2021-JJ Class'!N219+'AfterSchool Class'!N218+'Summer Class'!N218+'BRANCHES class-With NSH exp'!N218+'Sch Part Class-WIth NSH expansi'!N218+'Fund. Class'!N218+'GO Class'!N218</f>
        <v>666.66666666666663</v>
      </c>
      <c r="N216" s="100">
        <f>SUM(B216:M216)</f>
        <v>8000.0000000000009</v>
      </c>
    </row>
    <row r="217" spans="1:14" s="48" customFormat="1">
      <c r="A217" s="344" t="s">
        <v>192</v>
      </c>
      <c r="B217" s="105">
        <f>SUM(B213:B216)</f>
        <v>833.33666666666659</v>
      </c>
      <c r="C217" s="105">
        <f t="shared" ref="C217:M217" si="36">SUM(C213:C216)</f>
        <v>833.33666666666659</v>
      </c>
      <c r="D217" s="105">
        <f t="shared" si="36"/>
        <v>833.33666666666659</v>
      </c>
      <c r="E217" s="105">
        <f t="shared" si="36"/>
        <v>833.33666666666659</v>
      </c>
      <c r="F217" s="105">
        <f t="shared" si="36"/>
        <v>833.33666666666659</v>
      </c>
      <c r="G217" s="105">
        <f t="shared" si="36"/>
        <v>833.33666666666659</v>
      </c>
      <c r="H217" s="105">
        <f t="shared" si="36"/>
        <v>833.33666666666659</v>
      </c>
      <c r="I217" s="105">
        <f t="shared" si="36"/>
        <v>833.33666666666659</v>
      </c>
      <c r="J217" s="105">
        <f t="shared" si="36"/>
        <v>833.33666666666659</v>
      </c>
      <c r="K217" s="105">
        <f t="shared" si="36"/>
        <v>833.33666666666659</v>
      </c>
      <c r="L217" s="105">
        <f t="shared" si="36"/>
        <v>833.33666666666659</v>
      </c>
      <c r="M217" s="105">
        <f t="shared" si="36"/>
        <v>833.33666666666659</v>
      </c>
      <c r="N217" s="105">
        <f>SUM(N214:N216)</f>
        <v>10000.040000000001</v>
      </c>
    </row>
    <row r="218" spans="1:14" s="350" customFormat="1">
      <c r="A218" s="342" t="s">
        <v>193</v>
      </c>
      <c r="B218" s="349">
        <f t="shared" ref="B218:M218" si="37">SUM(B217,B206:B212,B205)</f>
        <v>2611.17</v>
      </c>
      <c r="C218" s="349">
        <f t="shared" si="37"/>
        <v>2611.1666666666665</v>
      </c>
      <c r="D218" s="349">
        <f t="shared" si="37"/>
        <v>2611.1666666666665</v>
      </c>
      <c r="E218" s="349">
        <f t="shared" si="37"/>
        <v>2611.1666666666665</v>
      </c>
      <c r="F218" s="349">
        <f t="shared" si="37"/>
        <v>2611.1666666666665</v>
      </c>
      <c r="G218" s="349">
        <f t="shared" si="37"/>
        <v>2611.1666666666665</v>
      </c>
      <c r="H218" s="349">
        <f t="shared" si="37"/>
        <v>2611.1666666666665</v>
      </c>
      <c r="I218" s="349">
        <f t="shared" si="37"/>
        <v>2611.1666666666665</v>
      </c>
      <c r="J218" s="349">
        <f t="shared" si="37"/>
        <v>2611.1666666666665</v>
      </c>
      <c r="K218" s="349">
        <f t="shared" si="37"/>
        <v>2611.1666666666665</v>
      </c>
      <c r="L218" s="349">
        <f t="shared" si="37"/>
        <v>2611.1666666666665</v>
      </c>
      <c r="M218" s="349">
        <f t="shared" si="37"/>
        <v>2611.1666666666665</v>
      </c>
      <c r="N218" s="349">
        <f>SUM(N217,N206:N212,N205)</f>
        <v>31334.003333333334</v>
      </c>
    </row>
    <row r="219" spans="1:14" s="39" customFormat="1" ht="6" customHeight="1">
      <c r="A219" s="343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</row>
    <row r="220" spans="1:14" s="348" customFormat="1">
      <c r="A220" s="342" t="s">
        <v>194</v>
      </c>
      <c r="B220" s="347"/>
      <c r="C220" s="347"/>
      <c r="D220" s="347"/>
      <c r="E220" s="347"/>
      <c r="F220" s="347"/>
      <c r="G220" s="347"/>
      <c r="H220" s="347"/>
      <c r="I220" s="347"/>
      <c r="J220" s="347"/>
      <c r="K220" s="347"/>
      <c r="L220" s="347"/>
      <c r="M220" s="347"/>
      <c r="N220" s="347"/>
    </row>
    <row r="221" spans="1:14" s="346" customFormat="1">
      <c r="A221" s="344" t="s">
        <v>195</v>
      </c>
      <c r="B221" s="345"/>
      <c r="C221" s="345"/>
      <c r="D221" s="345"/>
      <c r="E221" s="345"/>
      <c r="F221" s="345"/>
      <c r="G221" s="345"/>
      <c r="H221" s="345"/>
      <c r="I221" s="345"/>
      <c r="J221" s="345"/>
      <c r="K221" s="345"/>
      <c r="L221" s="345"/>
      <c r="M221" s="345"/>
      <c r="N221" s="345"/>
    </row>
    <row r="222" spans="1:14">
      <c r="A222" s="257" t="s">
        <v>196</v>
      </c>
      <c r="B222" s="116">
        <v>2538</v>
      </c>
      <c r="C222" s="116">
        <v>2538</v>
      </c>
      <c r="D222" s="116">
        <v>2538</v>
      </c>
      <c r="E222" s="116">
        <v>2538</v>
      </c>
      <c r="F222" s="116">
        <v>2538</v>
      </c>
      <c r="G222" s="116">
        <v>2538</v>
      </c>
      <c r="H222" s="230">
        <v>3808</v>
      </c>
      <c r="I222" s="116">
        <v>2538</v>
      </c>
      <c r="J222" s="116">
        <v>2538</v>
      </c>
      <c r="K222" s="116">
        <v>2538</v>
      </c>
      <c r="L222" s="116">
        <v>2538</v>
      </c>
      <c r="M222" s="181">
        <v>3808</v>
      </c>
      <c r="N222" s="116">
        <f>SUM(B222:M222)</f>
        <v>32996</v>
      </c>
    </row>
    <row r="223" spans="1:14">
      <c r="A223" s="257" t="s">
        <v>197</v>
      </c>
      <c r="B223" s="116">
        <v>2462</v>
      </c>
      <c r="C223" s="116">
        <v>2462</v>
      </c>
      <c r="D223" s="116">
        <v>2462</v>
      </c>
      <c r="E223" s="116">
        <v>2462</v>
      </c>
      <c r="F223" s="116">
        <v>2462</v>
      </c>
      <c r="G223" s="116">
        <v>2462</v>
      </c>
      <c r="H223" s="230">
        <v>3692</v>
      </c>
      <c r="I223" s="116">
        <v>2462</v>
      </c>
      <c r="J223" s="116">
        <v>2462</v>
      </c>
      <c r="K223" s="116">
        <v>2462</v>
      </c>
      <c r="L223" s="116">
        <v>2462</v>
      </c>
      <c r="M223" s="181">
        <v>3692</v>
      </c>
      <c r="N223" s="116">
        <f>SUM(B223:M223)</f>
        <v>32004</v>
      </c>
    </row>
    <row r="224" spans="1:14" hidden="1">
      <c r="A224" s="257"/>
      <c r="B224" s="100">
        <f>'2021-JJ Class'!C227+'AfterSchool Class'!C226+'Summer Class'!C226+'BRANCHES class-With NSH exp'!C226+'Sch Part Class-WIth NSH expansi'!C226+'Fund. Class'!C226+'GO Class'!C226</f>
        <v>0</v>
      </c>
      <c r="C224" s="100">
        <f>'2021-JJ Class'!D227+'AfterSchool Class'!D226+'Summer Class'!D226+'BRANCHES class-With NSH exp'!D226+'Sch Part Class-WIth NSH expansi'!D226+'Fund. Class'!D226+'GO Class'!D226</f>
        <v>0</v>
      </c>
      <c r="D224" s="100">
        <f>'2021-JJ Class'!E227+'AfterSchool Class'!E226+'Summer Class'!E226+'BRANCHES class-With NSH exp'!E226+'Sch Part Class-WIth NSH expansi'!E226+'Fund. Class'!E226+'GO Class'!E226</f>
        <v>0</v>
      </c>
      <c r="E224" s="100">
        <f>'2021-JJ Class'!F227+'AfterSchool Class'!F226+'Summer Class'!F226+'BRANCHES class-With NSH exp'!F226+'Sch Part Class-WIth NSH expansi'!F226+'Fund. Class'!F226+'GO Class'!F226</f>
        <v>0</v>
      </c>
      <c r="F224" s="100">
        <f>'2021-JJ Class'!G227+'AfterSchool Class'!G226+'Summer Class'!G226+'BRANCHES class-With NSH exp'!G226+'Sch Part Class-WIth NSH expansi'!G226+'Fund. Class'!G226+'GO Class'!G226</f>
        <v>0</v>
      </c>
      <c r="G224" s="100">
        <f>'2021-JJ Class'!H227+'AfterSchool Class'!H226+'Summer Class'!H226+'BRANCHES class-With NSH exp'!H226+'Sch Part Class-WIth NSH expansi'!H226+'Fund. Class'!H226+'GO Class'!H226</f>
        <v>0</v>
      </c>
      <c r="H224" s="100">
        <f>'2021-JJ Class'!I227+'AfterSchool Class'!I226+'Summer Class'!I226+'BRANCHES class-With NSH exp'!I226+'Sch Part Class-WIth NSH expansi'!I226+'Fund. Class'!I226+'GO Class'!I226</f>
        <v>0</v>
      </c>
      <c r="I224" s="100">
        <f>'2021-JJ Class'!J227+'AfterSchool Class'!J226+'Summer Class'!J226+'BRANCHES class-With NSH exp'!J226+'Sch Part Class-WIth NSH expansi'!J226+'Fund. Class'!J226+'GO Class'!J226</f>
        <v>0</v>
      </c>
      <c r="J224" s="100">
        <f>'2021-JJ Class'!K227+'AfterSchool Class'!K226+'Summer Class'!K226+'BRANCHES class-With NSH exp'!K226+'Sch Part Class-WIth NSH expansi'!K226+'Fund. Class'!K226+'GO Class'!K226</f>
        <v>0</v>
      </c>
      <c r="K224" s="100">
        <f>'2021-JJ Class'!L227+'AfterSchool Class'!L226+'Summer Class'!L226+'BRANCHES class-With NSH exp'!L226+'Sch Part Class-WIth NSH expansi'!L226+'Fund. Class'!L226+'GO Class'!L226</f>
        <v>0</v>
      </c>
      <c r="L224" s="100">
        <f>'2021-JJ Class'!M227+'AfterSchool Class'!M226+'Summer Class'!M226+'BRANCHES class-With NSH exp'!M226+'Sch Part Class-WIth NSH expansi'!M226+'Fund. Class'!M226+'GO Class'!M226</f>
        <v>0</v>
      </c>
      <c r="M224" s="100">
        <f>'2021-JJ Class'!N227+'AfterSchool Class'!N226+'Summer Class'!N226+'BRANCHES class-With NSH exp'!N226+'Sch Part Class-WIth NSH expansi'!N226+'Fund. Class'!N226+'GO Class'!N226</f>
        <v>0</v>
      </c>
      <c r="N224" s="100">
        <f t="shared" ref="N224:N237" si="38">SUM(B224:M224)</f>
        <v>0</v>
      </c>
    </row>
    <row r="225" spans="1:15">
      <c r="A225" s="257" t="s">
        <v>921</v>
      </c>
      <c r="B225" s="116">
        <v>2692</v>
      </c>
      <c r="C225" s="116">
        <v>2692</v>
      </c>
      <c r="D225" s="116">
        <v>2692</v>
      </c>
      <c r="E225" s="116">
        <v>2692</v>
      </c>
      <c r="F225" s="116">
        <v>2692</v>
      </c>
      <c r="G225" s="116">
        <v>2692</v>
      </c>
      <c r="H225" s="116">
        <v>4038</v>
      </c>
      <c r="I225" s="116">
        <v>2692</v>
      </c>
      <c r="J225" s="116">
        <v>2692</v>
      </c>
      <c r="K225" s="116">
        <v>2692</v>
      </c>
      <c r="L225" s="116">
        <v>2692</v>
      </c>
      <c r="M225" s="116">
        <v>4038</v>
      </c>
      <c r="N225" s="116">
        <f>SUM(B225:M225)</f>
        <v>34996</v>
      </c>
      <c r="O225" s="116">
        <f t="shared" ref="O225" si="39">SUM(C225:N225)</f>
        <v>67300</v>
      </c>
    </row>
    <row r="226" spans="1:15">
      <c r="A226" s="257" t="s">
        <v>963</v>
      </c>
      <c r="B226" s="116">
        <v>2692</v>
      </c>
      <c r="C226" s="116">
        <v>2692</v>
      </c>
      <c r="D226" s="116">
        <v>2692</v>
      </c>
      <c r="E226" s="116">
        <v>2692</v>
      </c>
      <c r="F226" s="116">
        <v>2692</v>
      </c>
      <c r="G226" s="116">
        <v>2692</v>
      </c>
      <c r="H226" s="116">
        <v>4038</v>
      </c>
      <c r="I226" s="116">
        <v>2692</v>
      </c>
      <c r="J226" s="116">
        <v>2692</v>
      </c>
      <c r="K226" s="116">
        <v>2692</v>
      </c>
      <c r="L226" s="116">
        <v>2692</v>
      </c>
      <c r="M226" s="116">
        <v>4038</v>
      </c>
      <c r="N226" s="116">
        <f>SUM(B226:M226)</f>
        <v>34996</v>
      </c>
    </row>
    <row r="227" spans="1:15" hidden="1">
      <c r="A227" s="257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00">
        <f t="shared" si="38"/>
        <v>0</v>
      </c>
    </row>
    <row r="228" spans="1:15">
      <c r="A228" s="257" t="s">
        <v>321</v>
      </c>
      <c r="B228" s="174">
        <v>1153.8399999999999</v>
      </c>
      <c r="C228" s="174">
        <v>1153.8399999999999</v>
      </c>
      <c r="D228" s="174">
        <v>1153.8399999999999</v>
      </c>
      <c r="E228" s="174">
        <v>1153.8399999999999</v>
      </c>
      <c r="F228" s="174">
        <v>1153.8399999999999</v>
      </c>
      <c r="G228" s="174">
        <v>1153.8399999999999</v>
      </c>
      <c r="H228" s="174">
        <v>1730.77</v>
      </c>
      <c r="I228" s="174">
        <v>1153.8399999999999</v>
      </c>
      <c r="J228" s="174">
        <v>1153.8399999999999</v>
      </c>
      <c r="K228" s="174">
        <v>1153.8399999999999</v>
      </c>
      <c r="L228" s="174">
        <v>1153.8399999999999</v>
      </c>
      <c r="M228" s="174">
        <v>1730.77</v>
      </c>
      <c r="N228" s="100">
        <f t="shared" si="38"/>
        <v>14999.94</v>
      </c>
    </row>
    <row r="229" spans="1:15">
      <c r="A229" s="257" t="s">
        <v>323</v>
      </c>
      <c r="B229" s="116">
        <v>2615</v>
      </c>
      <c r="C229" s="116">
        <v>2615</v>
      </c>
      <c r="D229" s="116">
        <v>2615</v>
      </c>
      <c r="E229" s="116">
        <v>2615</v>
      </c>
      <c r="F229" s="116">
        <v>2615</v>
      </c>
      <c r="G229" s="116">
        <v>2615</v>
      </c>
      <c r="H229" s="116">
        <v>3925</v>
      </c>
      <c r="I229" s="116">
        <v>2615</v>
      </c>
      <c r="J229" s="116">
        <v>2615</v>
      </c>
      <c r="K229" s="116">
        <v>2615</v>
      </c>
      <c r="L229" s="116">
        <v>2615</v>
      </c>
      <c r="M229" s="116">
        <v>3925</v>
      </c>
      <c r="N229" s="116">
        <f t="shared" si="38"/>
        <v>34000</v>
      </c>
    </row>
    <row r="230" spans="1:15" hidden="1">
      <c r="A230" s="257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00">
        <f t="shared" si="38"/>
        <v>0</v>
      </c>
    </row>
    <row r="231" spans="1:15">
      <c r="A231" s="257" t="s">
        <v>325</v>
      </c>
      <c r="B231" s="116">
        <v>2307</v>
      </c>
      <c r="C231" s="116">
        <v>2307</v>
      </c>
      <c r="D231" s="116">
        <v>2307</v>
      </c>
      <c r="E231" s="116">
        <v>2307</v>
      </c>
      <c r="F231" s="116">
        <v>2307</v>
      </c>
      <c r="G231" s="116">
        <v>2307</v>
      </c>
      <c r="H231" s="116">
        <v>3465</v>
      </c>
      <c r="I231" s="116">
        <v>2307</v>
      </c>
      <c r="J231" s="116">
        <v>2307</v>
      </c>
      <c r="K231" s="116">
        <v>2307</v>
      </c>
      <c r="L231" s="116">
        <v>2307</v>
      </c>
      <c r="M231" s="116">
        <v>3465</v>
      </c>
      <c r="N231" s="116">
        <f t="shared" si="38"/>
        <v>30000</v>
      </c>
    </row>
    <row r="232" spans="1:15" hidden="1">
      <c r="A232" s="257"/>
      <c r="B232" s="174">
        <f>'2021-JJ Class'!C235+'AfterSchool Class'!C234+'Summer Class'!C234+'BRANCHES class-With NSH exp'!C234+'Sch Part Class-WIth NSH expansi'!C234+'Fund. Class'!C234+'GO Class'!C234+'MAPLE Class'!C234+'CEDAR Class'!C234</f>
        <v>0</v>
      </c>
      <c r="C232" s="174">
        <f>'2021-JJ Class'!D235+'AfterSchool Class'!D234+'Summer Class'!D234+'BRANCHES class-With NSH exp'!D234+'Sch Part Class-WIth NSH expansi'!D234+'Fund. Class'!D234+'GO Class'!D234+'MAPLE Class'!D234+'CEDAR Class'!D234</f>
        <v>0</v>
      </c>
      <c r="D232" s="174">
        <f>'2021-JJ Class'!E235+'AfterSchool Class'!E234+'Summer Class'!E234+'BRANCHES class-With NSH exp'!E234+'Sch Part Class-WIth NSH expansi'!E234+'Fund. Class'!E234+'GO Class'!E234+'MAPLE Class'!E234+'CEDAR Class'!E234</f>
        <v>0</v>
      </c>
      <c r="E232" s="174">
        <f>'2021-JJ Class'!F235+'AfterSchool Class'!F234+'Summer Class'!F234+'BRANCHES class-With NSH exp'!F234+'Sch Part Class-WIth NSH expansi'!F234+'Fund. Class'!F234+'GO Class'!F234+'MAPLE Class'!F234+'CEDAR Class'!F234</f>
        <v>0</v>
      </c>
      <c r="F232" s="174">
        <f>'2021-JJ Class'!G235+'AfterSchool Class'!G234+'Summer Class'!G234+'BRANCHES class-With NSH exp'!G234+'Sch Part Class-WIth NSH expansi'!G234+'Fund. Class'!G234+'GO Class'!G234+'MAPLE Class'!G234+'CEDAR Class'!G234</f>
        <v>0</v>
      </c>
      <c r="G232" s="174">
        <f>'2021-JJ Class'!H235+'AfterSchool Class'!H234+'Summer Class'!H234+'BRANCHES class-With NSH exp'!H234+'Sch Part Class-WIth NSH expansi'!H234+'Fund. Class'!H234+'GO Class'!H234+'MAPLE Class'!H234+'CEDAR Class'!H234</f>
        <v>0</v>
      </c>
      <c r="H232" s="174">
        <f>'2021-JJ Class'!I235+'AfterSchool Class'!I234+'Summer Class'!I234+'BRANCHES class-With NSH exp'!I234+'Sch Part Class-WIth NSH expansi'!I234+'Fund. Class'!I234+'GO Class'!I234+'MAPLE Class'!I234+'CEDAR Class'!I234</f>
        <v>0</v>
      </c>
      <c r="I232" s="174">
        <f>'2021-JJ Class'!J235+'AfterSchool Class'!J234+'Summer Class'!J234+'BRANCHES class-With NSH exp'!J234+'Sch Part Class-WIth NSH expansi'!J234+'Fund. Class'!J234+'GO Class'!J234+'MAPLE Class'!J234+'CEDAR Class'!J234</f>
        <v>0</v>
      </c>
      <c r="J232" s="174">
        <f>'2021-JJ Class'!K235+'AfterSchool Class'!K234+'Summer Class'!K234+'BRANCHES class-With NSH exp'!K234+'Sch Part Class-WIth NSH expansi'!K234+'Fund. Class'!K234+'GO Class'!K234+'MAPLE Class'!K234+'CEDAR Class'!K234</f>
        <v>0</v>
      </c>
      <c r="K232" s="174">
        <f>'2021-JJ Class'!L235+'AfterSchool Class'!L234+'Summer Class'!L234+'BRANCHES class-With NSH exp'!L234+'Sch Part Class-WIth NSH expansi'!L234+'Fund. Class'!L234+'GO Class'!L234+'MAPLE Class'!L234+'CEDAR Class'!L234</f>
        <v>0</v>
      </c>
      <c r="L232" s="174">
        <f>'2021-JJ Class'!M235+'AfterSchool Class'!M234+'Summer Class'!M234+'BRANCHES class-With NSH exp'!M234+'Sch Part Class-WIth NSH expansi'!M234+'Fund. Class'!M234+'GO Class'!M234+'MAPLE Class'!M234+'CEDAR Class'!M234</f>
        <v>0</v>
      </c>
      <c r="M232" s="174">
        <f>'2021-JJ Class'!N235+'AfterSchool Class'!N234+'Summer Class'!N234+'BRANCHES class-With NSH exp'!N234+'Sch Part Class-WIth NSH expansi'!N234+'Fund. Class'!N234+'GO Class'!N234+'MAPLE Class'!N234+'CEDAR Class'!N234</f>
        <v>0</v>
      </c>
      <c r="N232" s="100">
        <f t="shared" si="38"/>
        <v>0</v>
      </c>
    </row>
    <row r="233" spans="1:15">
      <c r="A233" s="257" t="s">
        <v>965</v>
      </c>
      <c r="B233" s="116">
        <v>3538</v>
      </c>
      <c r="C233" s="116">
        <v>3538</v>
      </c>
      <c r="D233" s="116">
        <v>3538</v>
      </c>
      <c r="E233" s="116">
        <v>3538</v>
      </c>
      <c r="F233" s="116">
        <v>3538</v>
      </c>
      <c r="G233" s="116">
        <v>3538</v>
      </c>
      <c r="H233" s="117">
        <v>5310</v>
      </c>
      <c r="I233" s="116">
        <v>3538</v>
      </c>
      <c r="J233" s="116">
        <v>3538</v>
      </c>
      <c r="K233" s="116">
        <v>3538</v>
      </c>
      <c r="L233" s="116">
        <v>3538</v>
      </c>
      <c r="M233" s="116">
        <v>5310</v>
      </c>
      <c r="N233" s="116">
        <f>SUM(B233:M233)</f>
        <v>46000</v>
      </c>
    </row>
    <row r="234" spans="1:15" s="263" customFormat="1">
      <c r="A234" s="257" t="s">
        <v>966</v>
      </c>
      <c r="B234" s="323">
        <f>'2021-JJ Class'!C237+'AfterSchool Class'!C236+'Summer Class'!C236+'BRANCHES class-With NSH exp'!C236+'Sch Part Class-WIth NSH expansi'!C236+'Fund. Class'!C236+'GO Class'!C236</f>
        <v>1154</v>
      </c>
      <c r="C234" s="323">
        <f>'2021-JJ Class'!D237+'AfterSchool Class'!D236+'Summer Class'!D236+'BRANCHES class-With NSH exp'!D236+'Sch Part Class-WIth NSH expansi'!D236+'Fund. Class'!D236+'GO Class'!D236</f>
        <v>1154</v>
      </c>
      <c r="D234" s="323">
        <f>'2021-JJ Class'!E237+'AfterSchool Class'!E236+'Summer Class'!E236+'BRANCHES class-With NSH exp'!E236+'Sch Part Class-WIth NSH expansi'!E236+'Fund. Class'!E236+'GO Class'!E236</f>
        <v>1154</v>
      </c>
      <c r="E234" s="323">
        <f>'2021-JJ Class'!F237+'AfterSchool Class'!F236+'Summer Class'!F236+'BRANCHES class-With NSH exp'!F236+'Sch Part Class-WIth NSH expansi'!F236+'Fund. Class'!F236+'GO Class'!F236</f>
        <v>1154</v>
      </c>
      <c r="F234" s="323">
        <f>'2021-JJ Class'!G237+'AfterSchool Class'!G236+'Summer Class'!G236+'BRANCHES class-With NSH exp'!G236+'Sch Part Class-WIth NSH expansi'!G236+'Fund. Class'!G236+'GO Class'!G236</f>
        <v>1154</v>
      </c>
      <c r="G234" s="323">
        <f>'2021-JJ Class'!H237+'AfterSchool Class'!H236+'Summer Class'!H236+'BRANCHES class-With NSH exp'!H236+'Sch Part Class-WIth NSH expansi'!H236+'Fund. Class'!H236+'GO Class'!H236</f>
        <v>1154</v>
      </c>
      <c r="H234" s="323">
        <f>'2021-JJ Class'!I237+'AfterSchool Class'!I236+'Summer Class'!I236+'BRANCHES class-With NSH exp'!I236+'Sch Part Class-WIth NSH expansi'!I236+'Fund. Class'!I236+'GO Class'!I236</f>
        <v>1731</v>
      </c>
      <c r="I234" s="323">
        <f>'2021-JJ Class'!J237+'AfterSchool Class'!J236+'Summer Class'!J236+'BRANCHES class-With NSH exp'!J236+'Sch Part Class-WIth NSH expansi'!J236+'Fund. Class'!J236+'GO Class'!J236</f>
        <v>1154</v>
      </c>
      <c r="J234" s="323">
        <f>'2021-JJ Class'!K237+'AfterSchool Class'!K236+'Summer Class'!K236+'BRANCHES class-With NSH exp'!K236+'Sch Part Class-WIth NSH expansi'!K236+'Fund. Class'!K236+'GO Class'!K236</f>
        <v>1154</v>
      </c>
      <c r="K234" s="323">
        <f>'2021-JJ Class'!L237+'AfterSchool Class'!L236+'Summer Class'!L236+'BRANCHES class-With NSH exp'!L236+'Sch Part Class-WIth NSH expansi'!L236+'Fund. Class'!L236+'GO Class'!L236</f>
        <v>1154</v>
      </c>
      <c r="L234" s="323">
        <f>'2021-JJ Class'!M237+'AfterSchool Class'!M236+'Summer Class'!M236+'BRANCHES class-With NSH exp'!M236+'Sch Part Class-WIth NSH expansi'!M236+'Fund. Class'!M236+'GO Class'!M236</f>
        <v>1154</v>
      </c>
      <c r="M234" s="323">
        <f>'2021-JJ Class'!N237+'AfterSchool Class'!N236+'Summer Class'!N236+'BRANCHES class-With NSH exp'!N236+'Sch Part Class-WIth NSH expansi'!N236+'Fund. Class'!N236+'GO Class'!N236</f>
        <v>1731</v>
      </c>
      <c r="N234" s="323">
        <f t="shared" si="38"/>
        <v>15002</v>
      </c>
    </row>
    <row r="235" spans="1:15">
      <c r="A235" s="257" t="s">
        <v>909</v>
      </c>
      <c r="B235" s="116">
        <v>2692</v>
      </c>
      <c r="C235" s="116">
        <v>2692</v>
      </c>
      <c r="D235" s="116">
        <v>2692</v>
      </c>
      <c r="E235" s="116">
        <v>2692</v>
      </c>
      <c r="F235" s="116">
        <v>2692</v>
      </c>
      <c r="G235" s="116">
        <v>2692</v>
      </c>
      <c r="H235" s="116">
        <v>4038</v>
      </c>
      <c r="I235" s="116">
        <v>2692</v>
      </c>
      <c r="J235" s="116">
        <v>2692</v>
      </c>
      <c r="K235" s="116">
        <v>2692</v>
      </c>
      <c r="L235" s="116">
        <v>2692</v>
      </c>
      <c r="M235" s="116">
        <v>4038</v>
      </c>
      <c r="N235" s="116">
        <f>SUM(B235:M235)</f>
        <v>34996</v>
      </c>
    </row>
    <row r="236" spans="1:15">
      <c r="A236" s="257" t="s">
        <v>214</v>
      </c>
      <c r="B236" s="282">
        <v>3692</v>
      </c>
      <c r="C236" s="282">
        <v>3692</v>
      </c>
      <c r="D236" s="282">
        <v>3692</v>
      </c>
      <c r="E236" s="282">
        <v>3692</v>
      </c>
      <c r="F236" s="282">
        <v>3692</v>
      </c>
      <c r="G236" s="282">
        <v>3692</v>
      </c>
      <c r="H236" s="282">
        <v>5540</v>
      </c>
      <c r="I236" s="282">
        <v>3692</v>
      </c>
      <c r="J236" s="282">
        <v>3692</v>
      </c>
      <c r="K236" s="282">
        <v>3692</v>
      </c>
      <c r="L236" s="282">
        <v>3692</v>
      </c>
      <c r="M236" s="282">
        <v>5540</v>
      </c>
      <c r="N236" s="330">
        <f>SUM(B236:M236)</f>
        <v>48000</v>
      </c>
    </row>
    <row r="237" spans="1:15">
      <c r="A237" s="257" t="s">
        <v>215</v>
      </c>
      <c r="B237" s="100">
        <f>'2021-JJ Class'!C240+'AfterSchool Class'!C239+'Summer Class'!C239+'BRANCHES class-With NSH exp'!C239+'Sch Part Class-WIth NSH expansi'!C240+'Fund. Class'!C239+'GO Class'!C239</f>
        <v>1300</v>
      </c>
      <c r="C237" s="100">
        <f>'2021-JJ Class'!D240+'AfterSchool Class'!D239+'Summer Class'!D239+'BRANCHES class-With NSH exp'!D239+'Sch Part Class-WIth NSH expansi'!D240+'Fund. Class'!D239+'GO Class'!D239</f>
        <v>1300</v>
      </c>
      <c r="D237" s="100">
        <f>'2021-JJ Class'!E240+'AfterSchool Class'!E239+'Summer Class'!E239+'BRANCHES class-With NSH exp'!E239+'Sch Part Class-WIth NSH expansi'!E240+'Fund. Class'!E239+'GO Class'!E239</f>
        <v>1300</v>
      </c>
      <c r="E237" s="100">
        <f>'2021-JJ Class'!F240+'AfterSchool Class'!F239+'Summer Class'!F239+'BRANCHES class-With NSH exp'!F239+'Sch Part Class-WIth NSH expansi'!F240+'Fund. Class'!F239+'GO Class'!F239</f>
        <v>1300</v>
      </c>
      <c r="F237" s="100">
        <f>'2021-JJ Class'!G240+'AfterSchool Class'!G239+'Summer Class'!G239+'BRANCHES class-With NSH exp'!G239+'Sch Part Class-WIth NSH expansi'!G240+'Fund. Class'!G239+'GO Class'!G239</f>
        <v>1300</v>
      </c>
      <c r="G237" s="100">
        <f>'2021-JJ Class'!H240+'AfterSchool Class'!H239+'Summer Class'!H239+'BRANCHES class-With NSH exp'!H239+'Sch Part Class-WIth NSH expansi'!H240+'Fund. Class'!H239+'GO Class'!H239</f>
        <v>0</v>
      </c>
      <c r="H237" s="100">
        <f>'2021-JJ Class'!I240+'AfterSchool Class'!I239+'Summer Class'!I239+'BRANCHES class-With NSH exp'!I239+'Sch Part Class-WIth NSH expansi'!I240+'Fund. Class'!I239+'GO Class'!I239</f>
        <v>0</v>
      </c>
      <c r="I237" s="100">
        <f>'2021-JJ Class'!J240+'AfterSchool Class'!J239+'Summer Class'!J239+'BRANCHES class-With NSH exp'!J239+'Sch Part Class-WIth NSH expansi'!J240+'Fund. Class'!J239+'GO Class'!J239</f>
        <v>0</v>
      </c>
      <c r="J237" s="100">
        <f>'2021-JJ Class'!K240+'AfterSchool Class'!K239+'Summer Class'!K239+'BRANCHES class-With NSH exp'!K239+'Sch Part Class-WIth NSH expansi'!K240+'Fund. Class'!K239+'GO Class'!K239</f>
        <v>1300</v>
      </c>
      <c r="K237" s="100">
        <f>'2021-JJ Class'!L240+'AfterSchool Class'!L239+'Summer Class'!L239+'BRANCHES class-With NSH exp'!L239+'Sch Part Class-WIth NSH expansi'!L240+'Fund. Class'!L239+'GO Class'!L239</f>
        <v>1300</v>
      </c>
      <c r="L237" s="100">
        <f>'2021-JJ Class'!M240+'AfterSchool Class'!M239+'Summer Class'!M239+'BRANCHES class-With NSH exp'!M239+'Sch Part Class-WIth NSH expansi'!M240+'Fund. Class'!M239+'GO Class'!M239</f>
        <v>1300</v>
      </c>
      <c r="M237" s="100">
        <f>'2021-JJ Class'!N240+'AfterSchool Class'!N239+'Summer Class'!N239+'BRANCHES class-With NSH exp'!N239+'Sch Part Class-WIth NSH expansi'!N240+'Fund. Class'!N239+'GO Class'!N239</f>
        <v>1300</v>
      </c>
      <c r="N237" s="100">
        <f t="shared" si="38"/>
        <v>11700</v>
      </c>
    </row>
    <row r="238" spans="1:15" s="334" customFormat="1">
      <c r="A238" s="351" t="s">
        <v>216</v>
      </c>
      <c r="B238" s="333">
        <f>SUM(B222:B237)</f>
        <v>28835.84</v>
      </c>
      <c r="C238" s="333">
        <f t="shared" ref="C238:M238" si="40">SUM(C222:C237)</f>
        <v>28835.84</v>
      </c>
      <c r="D238" s="333">
        <f t="shared" si="40"/>
        <v>28835.84</v>
      </c>
      <c r="E238" s="333">
        <f t="shared" si="40"/>
        <v>28835.84</v>
      </c>
      <c r="F238" s="333">
        <f t="shared" si="40"/>
        <v>28835.84</v>
      </c>
      <c r="G238" s="333">
        <f t="shared" si="40"/>
        <v>27535.84</v>
      </c>
      <c r="H238" s="333">
        <f t="shared" si="40"/>
        <v>41315.770000000004</v>
      </c>
      <c r="I238" s="333">
        <f t="shared" si="40"/>
        <v>27535.84</v>
      </c>
      <c r="J238" s="333">
        <f t="shared" si="40"/>
        <v>28835.84</v>
      </c>
      <c r="K238" s="333">
        <f t="shared" si="40"/>
        <v>28835.84</v>
      </c>
      <c r="L238" s="333">
        <f t="shared" si="40"/>
        <v>28835.84</v>
      </c>
      <c r="M238" s="333">
        <f t="shared" si="40"/>
        <v>42615.770000000004</v>
      </c>
      <c r="N238" s="333">
        <f>SUM(N222:N237)</f>
        <v>369689.94</v>
      </c>
    </row>
    <row r="239" spans="1:15">
      <c r="A239" s="268" t="s">
        <v>217</v>
      </c>
      <c r="B239" s="100">
        <v>3769.23</v>
      </c>
      <c r="C239" s="100">
        <v>3769.23</v>
      </c>
      <c r="D239" s="100">
        <v>3769.23</v>
      </c>
      <c r="E239" s="100">
        <v>3769.23</v>
      </c>
      <c r="F239" s="100">
        <v>3769.23</v>
      </c>
      <c r="G239" s="100">
        <v>3769.23</v>
      </c>
      <c r="H239" s="100">
        <v>5653.85</v>
      </c>
      <c r="I239" s="100">
        <v>3769.23</v>
      </c>
      <c r="J239" s="100">
        <v>3769.23</v>
      </c>
      <c r="K239" s="100">
        <v>3769.23</v>
      </c>
      <c r="L239" s="100">
        <v>3769.23</v>
      </c>
      <c r="M239" s="100">
        <v>5653.85</v>
      </c>
      <c r="N239" s="100">
        <f>SUM(B239:M239)</f>
        <v>49000.000000000007</v>
      </c>
    </row>
    <row r="240" spans="1:15">
      <c r="A240" s="268" t="s">
        <v>218</v>
      </c>
      <c r="B240" s="100">
        <f>'2021-JJ Class'!C243+'AfterSchool Class'!C242+'Summer Class'!C242+'BRANCHES class-With NSH exp'!C242+'Sch Part Class-WIth NSH expansi'!C243+'Fund. Class'!C242+'GO Class'!C242</f>
        <v>333.33</v>
      </c>
      <c r="C240" s="100">
        <f>'2021-JJ Class'!D243+'AfterSchool Class'!D242+'Summer Class'!D242+'BRANCHES class-With NSH exp'!D242+'Sch Part Class-WIth NSH expansi'!D243+'Fund. Class'!D242+'GO Class'!D242</f>
        <v>333.33</v>
      </c>
      <c r="D240" s="100">
        <f>'2021-JJ Class'!E243+'AfterSchool Class'!E242+'Summer Class'!E242+'BRANCHES class-With NSH exp'!E242+'Sch Part Class-WIth NSH expansi'!E243+'Fund. Class'!E242+'GO Class'!E242</f>
        <v>333.33</v>
      </c>
      <c r="E240" s="100">
        <f>'2021-JJ Class'!F243+'AfterSchool Class'!F242+'Summer Class'!F242+'BRANCHES class-With NSH exp'!F242+'Sch Part Class-WIth NSH expansi'!F243+'Fund. Class'!F242+'GO Class'!F242</f>
        <v>333.33</v>
      </c>
      <c r="F240" s="100">
        <f>'2021-JJ Class'!G243+'AfterSchool Class'!G242+'Summer Class'!G242+'BRANCHES class-With NSH exp'!G242+'Sch Part Class-WIth NSH expansi'!G243+'Fund. Class'!G242+'GO Class'!G242</f>
        <v>333.33</v>
      </c>
      <c r="G240" s="100">
        <f>'2021-JJ Class'!H243+'AfterSchool Class'!H242+'Summer Class'!H242+'BRANCHES class-With NSH exp'!H242+'Sch Part Class-WIth NSH expansi'!H243+'Fund. Class'!H242+'GO Class'!H242</f>
        <v>333.33</v>
      </c>
      <c r="H240" s="100">
        <f>'2021-JJ Class'!I243+'AfterSchool Class'!I242+'Summer Class'!I242+'BRANCHES class-With NSH exp'!I242+'Sch Part Class-WIth NSH expansi'!I243+'Fund. Class'!I242+'GO Class'!I242</f>
        <v>333.33</v>
      </c>
      <c r="I240" s="100">
        <f>'2021-JJ Class'!J243+'AfterSchool Class'!J242+'Summer Class'!J242+'BRANCHES class-With NSH exp'!J242+'Sch Part Class-WIth NSH expansi'!J243+'Fund. Class'!J242+'GO Class'!J242</f>
        <v>333.33</v>
      </c>
      <c r="J240" s="100">
        <f>'2021-JJ Class'!K243+'AfterSchool Class'!K242+'Summer Class'!K242+'BRANCHES class-With NSH exp'!K242+'Sch Part Class-WIth NSH expansi'!K243+'Fund. Class'!K242+'GO Class'!K242</f>
        <v>333.33</v>
      </c>
      <c r="K240" s="100">
        <f>'2021-JJ Class'!L243+'AfterSchool Class'!L242+'Summer Class'!L242+'BRANCHES class-With NSH exp'!L242+'Sch Part Class-WIth NSH expansi'!L243+'Fund. Class'!L242+'GO Class'!L242</f>
        <v>333.33</v>
      </c>
      <c r="L240" s="100">
        <f>'2021-JJ Class'!M243+'AfterSchool Class'!M242+'Summer Class'!M242+'BRANCHES class-With NSH exp'!M242+'Sch Part Class-WIth NSH expansi'!M243+'Fund. Class'!M242+'GO Class'!M242</f>
        <v>333.33</v>
      </c>
      <c r="M240" s="100">
        <f>'2021-JJ Class'!N243+'AfterSchool Class'!N242+'Summer Class'!N242+'BRANCHES class-With NSH exp'!N242+'Sch Part Class-WIth NSH expansi'!N243+'Fund. Class'!N242+'GO Class'!N242</f>
        <v>333.33</v>
      </c>
      <c r="N240" s="100">
        <f>SUM(B240:M240)</f>
        <v>3999.9599999999996</v>
      </c>
    </row>
    <row r="241" spans="1:14">
      <c r="A241" s="268" t="s">
        <v>219</v>
      </c>
      <c r="B241" s="100">
        <v>3500</v>
      </c>
      <c r="C241" s="100">
        <v>3500</v>
      </c>
      <c r="D241" s="100">
        <v>3500</v>
      </c>
      <c r="E241" s="100">
        <v>3500</v>
      </c>
      <c r="F241" s="100">
        <v>3500</v>
      </c>
      <c r="G241" s="100">
        <v>3500</v>
      </c>
      <c r="H241" s="100">
        <v>3500</v>
      </c>
      <c r="I241" s="100">
        <v>3500</v>
      </c>
      <c r="J241" s="100">
        <v>3500</v>
      </c>
      <c r="K241" s="100">
        <v>3500</v>
      </c>
      <c r="L241" s="100">
        <v>3500</v>
      </c>
      <c r="M241" s="100">
        <v>3500</v>
      </c>
      <c r="N241" s="174">
        <f>SUM(B241:M241)</f>
        <v>42000</v>
      </c>
    </row>
    <row r="242" spans="1:14">
      <c r="A242" s="268" t="s">
        <v>255</v>
      </c>
      <c r="B242" s="100">
        <v>833.33</v>
      </c>
      <c r="C242" s="100">
        <v>833.33</v>
      </c>
      <c r="D242" s="100">
        <v>833.33</v>
      </c>
      <c r="E242" s="100">
        <v>833.33</v>
      </c>
      <c r="F242" s="100">
        <v>833.33</v>
      </c>
      <c r="G242" s="100">
        <v>833.33</v>
      </c>
      <c r="H242" s="100">
        <v>833.33</v>
      </c>
      <c r="I242" s="100">
        <v>833.33</v>
      </c>
      <c r="J242" s="100">
        <v>833.33</v>
      </c>
      <c r="K242" s="100">
        <v>833.33</v>
      </c>
      <c r="L242" s="100">
        <v>833.33</v>
      </c>
      <c r="M242" s="100">
        <v>833.33</v>
      </c>
      <c r="N242" s="100">
        <f>SUM(B242:M242)</f>
        <v>9999.9600000000009</v>
      </c>
    </row>
    <row r="243" spans="1:14" s="350" customFormat="1">
      <c r="A243" s="342" t="s">
        <v>222</v>
      </c>
      <c r="B243" s="349">
        <f>SUM(B238:B242)</f>
        <v>37271.730000000003</v>
      </c>
      <c r="C243" s="349">
        <f t="shared" ref="C243:M243" si="41">SUM(C238:C242)</f>
        <v>37271.730000000003</v>
      </c>
      <c r="D243" s="349">
        <f t="shared" si="41"/>
        <v>37271.730000000003</v>
      </c>
      <c r="E243" s="349">
        <f t="shared" si="41"/>
        <v>37271.730000000003</v>
      </c>
      <c r="F243" s="349">
        <f t="shared" si="41"/>
        <v>37271.730000000003</v>
      </c>
      <c r="G243" s="349">
        <f t="shared" si="41"/>
        <v>35971.730000000003</v>
      </c>
      <c r="H243" s="349">
        <f t="shared" si="41"/>
        <v>51636.280000000006</v>
      </c>
      <c r="I243" s="349">
        <f t="shared" si="41"/>
        <v>35971.730000000003</v>
      </c>
      <c r="J243" s="349">
        <f t="shared" si="41"/>
        <v>37271.730000000003</v>
      </c>
      <c r="K243" s="349">
        <f t="shared" si="41"/>
        <v>37271.730000000003</v>
      </c>
      <c r="L243" s="349">
        <f t="shared" si="41"/>
        <v>37271.730000000003</v>
      </c>
      <c r="M243" s="349">
        <f t="shared" si="41"/>
        <v>52936.280000000006</v>
      </c>
      <c r="N243" s="349">
        <f>SUM(N238:N242)</f>
        <v>474689.86000000004</v>
      </c>
    </row>
    <row r="244" spans="1:14" s="39" customFormat="1" ht="6" customHeight="1">
      <c r="A244" s="343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1:14" s="348" customFormat="1">
      <c r="A245" s="342" t="s">
        <v>223</v>
      </c>
      <c r="B245" s="347"/>
      <c r="C245" s="347"/>
      <c r="D245" s="347"/>
      <c r="E245" s="347"/>
      <c r="F245" s="347"/>
      <c r="G245" s="347"/>
      <c r="H245" s="347"/>
      <c r="I245" s="347"/>
      <c r="J245" s="347"/>
      <c r="K245" s="347"/>
      <c r="L245" s="347"/>
      <c r="M245" s="347"/>
      <c r="N245" s="347"/>
    </row>
    <row r="246" spans="1:14">
      <c r="A246" s="352" t="s">
        <v>224</v>
      </c>
      <c r="B246" s="100">
        <v>1165</v>
      </c>
      <c r="C246" s="100">
        <v>1165</v>
      </c>
      <c r="D246" s="100">
        <v>1215</v>
      </c>
      <c r="E246" s="100">
        <v>1215</v>
      </c>
      <c r="F246" s="100">
        <v>1715</v>
      </c>
      <c r="G246" s="100">
        <v>1165</v>
      </c>
      <c r="H246" s="100">
        <v>1315</v>
      </c>
      <c r="I246" s="100">
        <v>2065</v>
      </c>
      <c r="J246" s="100">
        <v>1165</v>
      </c>
      <c r="K246" s="100">
        <v>1615</v>
      </c>
      <c r="L246" s="100">
        <v>1165</v>
      </c>
      <c r="M246" s="100">
        <v>1215</v>
      </c>
      <c r="N246" s="174">
        <f>SUM(B246:M246)</f>
        <v>16180</v>
      </c>
    </row>
    <row r="247" spans="1:14" hidden="1">
      <c r="A247" s="40" t="s">
        <v>225</v>
      </c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</row>
    <row r="248" spans="1:14" s="350" customFormat="1">
      <c r="A248" s="342" t="s">
        <v>226</v>
      </c>
      <c r="B248" s="349">
        <f>SUM(B246:B247)</f>
        <v>1165</v>
      </c>
      <c r="C248" s="349">
        <f t="shared" ref="C248:N248" si="42">SUM(C246:C247)</f>
        <v>1165</v>
      </c>
      <c r="D248" s="349">
        <f t="shared" si="42"/>
        <v>1215</v>
      </c>
      <c r="E248" s="349">
        <f t="shared" si="42"/>
        <v>1215</v>
      </c>
      <c r="F248" s="349">
        <f t="shared" si="42"/>
        <v>1715</v>
      </c>
      <c r="G248" s="349">
        <f t="shared" si="42"/>
        <v>1165</v>
      </c>
      <c r="H248" s="349">
        <f t="shared" si="42"/>
        <v>1315</v>
      </c>
      <c r="I248" s="349">
        <f t="shared" si="42"/>
        <v>2065</v>
      </c>
      <c r="J248" s="349">
        <f t="shared" si="42"/>
        <v>1165</v>
      </c>
      <c r="K248" s="349">
        <f t="shared" si="42"/>
        <v>1615</v>
      </c>
      <c r="L248" s="349">
        <f t="shared" si="42"/>
        <v>1165</v>
      </c>
      <c r="M248" s="349">
        <f t="shared" si="42"/>
        <v>1215</v>
      </c>
      <c r="N248" s="349">
        <f t="shared" si="42"/>
        <v>16180</v>
      </c>
    </row>
    <row r="249" spans="1:14" s="39" customFormat="1" ht="6" customHeight="1">
      <c r="A249" s="45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</row>
    <row r="250" spans="1:14" s="348" customFormat="1">
      <c r="A250" s="342" t="s">
        <v>227</v>
      </c>
      <c r="B250" s="347"/>
      <c r="C250" s="347"/>
      <c r="D250" s="347"/>
      <c r="E250" s="347"/>
      <c r="F250" s="347"/>
      <c r="G250" s="347"/>
      <c r="H250" s="347"/>
      <c r="I250" s="347"/>
      <c r="J250" s="347"/>
      <c r="K250" s="347"/>
      <c r="L250" s="347"/>
      <c r="M250" s="347"/>
      <c r="N250" s="347"/>
    </row>
    <row r="251" spans="1:14" hidden="1">
      <c r="A251" s="23" t="s">
        <v>228</v>
      </c>
      <c r="B251" s="100">
        <f>'2021-JJ Class'!C254+'AfterSchool Class'!C253+'Summer Class'!C252+'BRANCHES class-With NSH exp'!C253+'Sch Part Class-WIth NSH expansi'!C254+'Fund. Class'!C253+'GO Class'!C253</f>
        <v>200</v>
      </c>
      <c r="C251" s="100">
        <f>'2021-JJ Class'!D254+'AfterSchool Class'!D253+'Summer Class'!D252+'BRANCHES class-With NSH exp'!D253+'Sch Part Class-WIth NSH expansi'!D254+'Fund. Class'!D253+'GO Class'!D253</f>
        <v>200</v>
      </c>
      <c r="D251" s="100">
        <f>'2021-JJ Class'!E254+'AfterSchool Class'!E253+'Summer Class'!E252+'BRANCHES class-With NSH exp'!E253+'Sch Part Class-WIth NSH expansi'!E254+'Fund. Class'!E253+'GO Class'!E253</f>
        <v>350</v>
      </c>
      <c r="E251" s="100">
        <f>'2021-JJ Class'!F254+'AfterSchool Class'!F253+'Summer Class'!F252+'BRANCHES class-With NSH exp'!F253+'Sch Part Class-WIth NSH expansi'!F254+'Fund. Class'!F253+'GO Class'!F253</f>
        <v>350</v>
      </c>
      <c r="F251" s="100">
        <f>'2021-JJ Class'!G254+'AfterSchool Class'!G253+'Summer Class'!G252+'BRANCHES class-With NSH exp'!G253+'Sch Part Class-WIth NSH expansi'!G254+'Fund. Class'!G253+'GO Class'!G253</f>
        <v>225</v>
      </c>
      <c r="G251" s="100">
        <f>'2021-JJ Class'!H254+'AfterSchool Class'!H253+'Summer Class'!H252+'BRANCHES class-With NSH exp'!H253+'Sch Part Class-WIth NSH expansi'!H254+'Fund. Class'!H253+'GO Class'!H253</f>
        <v>175</v>
      </c>
      <c r="H251" s="100">
        <f>'2021-JJ Class'!I254+'AfterSchool Class'!I253+'Summer Class'!I252+'BRANCHES class-With NSH exp'!I253+'Sch Part Class-WIth NSH expansi'!I254+'Fund. Class'!I253+'GO Class'!I253</f>
        <v>675</v>
      </c>
      <c r="I251" s="100">
        <f>'2021-JJ Class'!J254+'AfterSchool Class'!J253+'Summer Class'!J252+'BRANCHES class-With NSH exp'!J253+'Sch Part Class-WIth NSH expansi'!J254+'Fund. Class'!J253+'GO Class'!J253</f>
        <v>200</v>
      </c>
      <c r="J251" s="100">
        <f>'2021-JJ Class'!K254+'AfterSchool Class'!K253+'Summer Class'!K252+'BRANCHES class-With NSH exp'!K253+'Sch Part Class-WIth NSH expansi'!K254+'Fund. Class'!K253+'GO Class'!K253</f>
        <v>425</v>
      </c>
      <c r="K251" s="100">
        <f>'2021-JJ Class'!L254+'AfterSchool Class'!L253+'Summer Class'!L252+'BRANCHES class-With NSH exp'!L253+'Sch Part Class-WIth NSH expansi'!L254+'Fund. Class'!L253+'GO Class'!L253</f>
        <v>275</v>
      </c>
      <c r="L251" s="100">
        <f>'2021-JJ Class'!M254+'AfterSchool Class'!M253+'Summer Class'!M252+'BRANCHES class-With NSH exp'!M253+'Sch Part Class-WIth NSH expansi'!M254+'Fund. Class'!M253+'GO Class'!M253</f>
        <v>275</v>
      </c>
      <c r="M251" s="100">
        <f>'2021-JJ Class'!N254+'AfterSchool Class'!N253+'Summer Class'!N252+'BRANCHES class-With NSH exp'!N253+'Sch Part Class-WIth NSH expansi'!N254+'Fund. Class'!N253+'GO Class'!N253</f>
        <v>200</v>
      </c>
      <c r="N251" s="101">
        <f>SUM(B251:M251)</f>
        <v>3550</v>
      </c>
    </row>
    <row r="252" spans="1:14" ht="15" hidden="1" customHeight="1">
      <c r="A252" s="23" t="s">
        <v>229</v>
      </c>
      <c r="B252" s="100">
        <f>'2021-JJ Class'!C255+'AfterSchool Class'!C254+'Summer Class'!C253+'BRANCHES class-With NSH exp'!C254+'Sch Part Class-WIth NSH expansi'!C255+'Fund. Class'!C254+'GO Class'!C254</f>
        <v>0</v>
      </c>
      <c r="C252" s="100">
        <f>'2021-JJ Class'!D255+'AfterSchool Class'!D254+'Summer Class'!D253+'BRANCHES class-With NSH exp'!D254+'Sch Part Class-WIth NSH expansi'!D255+'Fund. Class'!D254+'GO Class'!D254</f>
        <v>0</v>
      </c>
      <c r="D252" s="100">
        <f>'2021-JJ Class'!E255+'AfterSchool Class'!E254+'Summer Class'!E253+'BRANCHES class-With NSH exp'!E254+'Sch Part Class-WIth NSH expansi'!E255+'Fund. Class'!E254+'GO Class'!E254</f>
        <v>0</v>
      </c>
      <c r="E252" s="100">
        <f>'2021-JJ Class'!F255+'AfterSchool Class'!F254+'Summer Class'!F253+'BRANCHES class-With NSH exp'!F254+'Sch Part Class-WIth NSH expansi'!F255+'Fund. Class'!F254+'GO Class'!F254</f>
        <v>0</v>
      </c>
      <c r="F252" s="100">
        <f>'2021-JJ Class'!G255+'AfterSchool Class'!G254+'Summer Class'!G253+'BRANCHES class-With NSH exp'!G254+'Sch Part Class-WIth NSH expansi'!G255+'Fund. Class'!G254+'GO Class'!G254</f>
        <v>0</v>
      </c>
      <c r="G252" s="100">
        <f>'2021-JJ Class'!H255+'AfterSchool Class'!H254+'Summer Class'!H253+'BRANCHES class-With NSH exp'!H254+'Sch Part Class-WIth NSH expansi'!H255+'Fund. Class'!H254+'GO Class'!H254</f>
        <v>0</v>
      </c>
      <c r="H252" s="100">
        <f>'2021-JJ Class'!I255+'AfterSchool Class'!I254+'Summer Class'!I253+'BRANCHES class-With NSH exp'!I254+'Sch Part Class-WIth NSH expansi'!I255+'Fund. Class'!I254+'GO Class'!I254</f>
        <v>0</v>
      </c>
      <c r="I252" s="100">
        <f>'2021-JJ Class'!J255+'AfterSchool Class'!J254+'Summer Class'!J253+'BRANCHES class-With NSH exp'!J254+'Sch Part Class-WIth NSH expansi'!J255+'Fund. Class'!J254+'GO Class'!J254</f>
        <v>0</v>
      </c>
      <c r="J252" s="100">
        <f>'2021-JJ Class'!K255+'AfterSchool Class'!K254+'Summer Class'!K253+'BRANCHES class-With NSH exp'!K254+'Sch Part Class-WIth NSH expansi'!K255+'Fund. Class'!K254+'GO Class'!K254</f>
        <v>0</v>
      </c>
      <c r="K252" s="100">
        <f>'2021-JJ Class'!L255+'AfterSchool Class'!L254+'Summer Class'!L253+'BRANCHES class-With NSH exp'!L254+'Sch Part Class-WIth NSH expansi'!L255+'Fund. Class'!L254+'GO Class'!L254</f>
        <v>0</v>
      </c>
      <c r="L252" s="100">
        <f>'2021-JJ Class'!M255+'AfterSchool Class'!M254+'Summer Class'!M253+'BRANCHES class-With NSH exp'!M254+'Sch Part Class-WIth NSH expansi'!M255+'Fund. Class'!M254+'GO Class'!M254</f>
        <v>0</v>
      </c>
      <c r="M252" s="100">
        <f>'2021-JJ Class'!N255+'AfterSchool Class'!N254+'Summer Class'!N253+'BRANCHES class-With NSH exp'!N254+'Sch Part Class-WIth NSH expansi'!N255+'Fund. Class'!N254+'GO Class'!N254</f>
        <v>0</v>
      </c>
      <c r="N252" s="101"/>
    </row>
    <row r="253" spans="1:14" hidden="1">
      <c r="A253" s="23" t="s">
        <v>230</v>
      </c>
      <c r="B253" s="100">
        <f>'2021-JJ Class'!C256+'AfterSchool Class'!C255+'Summer Class'!C254+'BRANCHES class-With NSH exp'!C255+'Sch Part Class-WIth NSH expansi'!C256+'Fund. Class'!C255+'GO Class'!C255</f>
        <v>20</v>
      </c>
      <c r="C253" s="100">
        <f>'2021-JJ Class'!D256+'AfterSchool Class'!D255+'Summer Class'!D254+'BRANCHES class-With NSH exp'!D255+'Sch Part Class-WIth NSH expansi'!D256+'Fund. Class'!D255+'GO Class'!D255</f>
        <v>20</v>
      </c>
      <c r="D253" s="100">
        <f>'2021-JJ Class'!E256+'AfterSchool Class'!E255+'Summer Class'!E254+'BRANCHES class-With NSH exp'!E255+'Sch Part Class-WIth NSH expansi'!E256+'Fund. Class'!E255+'GO Class'!E255</f>
        <v>20</v>
      </c>
      <c r="E253" s="100">
        <f>'2021-JJ Class'!F256+'AfterSchool Class'!F255+'Summer Class'!F254+'BRANCHES class-With NSH exp'!F255+'Sch Part Class-WIth NSH expansi'!F256+'Fund. Class'!F255+'GO Class'!F255</f>
        <v>20</v>
      </c>
      <c r="F253" s="100">
        <f>'2021-JJ Class'!G256+'AfterSchool Class'!G255+'Summer Class'!G254+'BRANCHES class-With NSH exp'!G255+'Sch Part Class-WIth NSH expansi'!G256+'Fund. Class'!G255+'GO Class'!G255</f>
        <v>20</v>
      </c>
      <c r="G253" s="100">
        <f>'2021-JJ Class'!H256+'AfterSchool Class'!H255+'Summer Class'!H254+'BRANCHES class-With NSH exp'!H255+'Sch Part Class-WIth NSH expansi'!H256+'Fund. Class'!H255+'GO Class'!H255</f>
        <v>0</v>
      </c>
      <c r="H253" s="100">
        <f>'2021-JJ Class'!I256+'AfterSchool Class'!I255+'Summer Class'!I254+'BRANCHES class-With NSH exp'!I255+'Sch Part Class-WIth NSH expansi'!I256+'Fund. Class'!I255+'GO Class'!I255</f>
        <v>40</v>
      </c>
      <c r="I253" s="100">
        <f>'2021-JJ Class'!J256+'AfterSchool Class'!J255+'Summer Class'!J254+'BRANCHES class-With NSH exp'!J255+'Sch Part Class-WIth NSH expansi'!J256+'Fund. Class'!J255+'GO Class'!J255</f>
        <v>20</v>
      </c>
      <c r="J253" s="100">
        <f>'2021-JJ Class'!K256+'AfterSchool Class'!K255+'Summer Class'!K254+'BRANCHES class-With NSH exp'!K255+'Sch Part Class-WIth NSH expansi'!K256+'Fund. Class'!K255+'GO Class'!K255</f>
        <v>40</v>
      </c>
      <c r="K253" s="100">
        <f>'2021-JJ Class'!L256+'AfterSchool Class'!L255+'Summer Class'!L254+'BRANCHES class-With NSH exp'!L255+'Sch Part Class-WIth NSH expansi'!L256+'Fund. Class'!L255+'GO Class'!L255</f>
        <v>20</v>
      </c>
      <c r="L253" s="100">
        <f>'2021-JJ Class'!M256+'AfterSchool Class'!M255+'Summer Class'!M254+'BRANCHES class-With NSH exp'!M255+'Sch Part Class-WIth NSH expansi'!M256+'Fund. Class'!M255+'GO Class'!M255</f>
        <v>20</v>
      </c>
      <c r="M253" s="100">
        <f>'2021-JJ Class'!N256+'AfterSchool Class'!N255+'Summer Class'!N254+'BRANCHES class-With NSH exp'!N255+'Sch Part Class-WIth NSH expansi'!N256+'Fund. Class'!N255+'GO Class'!N255</f>
        <v>20</v>
      </c>
      <c r="N253" s="101">
        <f>SUM(B253:M253)</f>
        <v>260</v>
      </c>
    </row>
    <row r="254" spans="1:14" hidden="1">
      <c r="A254" s="23" t="s">
        <v>231</v>
      </c>
      <c r="B254" s="100">
        <f>'2021-JJ Class'!C257+'AfterSchool Class'!C256+'Summer Class'!C255+'BRANCHES class-With NSH exp'!C256+'Sch Part Class-WIth NSH expansi'!C257+'Fund. Class'!C256+'GO Class'!C256</f>
        <v>190</v>
      </c>
      <c r="C254" s="100">
        <f>'2021-JJ Class'!D257+'AfterSchool Class'!D256+'Summer Class'!D255+'BRANCHES class-With NSH exp'!D256+'Sch Part Class-WIth NSH expansi'!D257+'Fund. Class'!D256+'GO Class'!D256</f>
        <v>190</v>
      </c>
      <c r="D254" s="100">
        <f>'2021-JJ Class'!E257+'AfterSchool Class'!E256+'Summer Class'!E255+'BRANCHES class-With NSH exp'!E256+'Sch Part Class-WIth NSH expansi'!E257+'Fund. Class'!E256+'GO Class'!E256</f>
        <v>190</v>
      </c>
      <c r="E254" s="100">
        <f>'2021-JJ Class'!F257+'AfterSchool Class'!F256+'Summer Class'!F255+'BRANCHES class-With NSH exp'!F256+'Sch Part Class-WIth NSH expansi'!F257+'Fund. Class'!F256+'GO Class'!F256</f>
        <v>190</v>
      </c>
      <c r="F254" s="100">
        <f>'2021-JJ Class'!G257+'AfterSchool Class'!G256+'Summer Class'!G255+'BRANCHES class-With NSH exp'!G256+'Sch Part Class-WIth NSH expansi'!G257+'Fund. Class'!G256+'GO Class'!G256</f>
        <v>190</v>
      </c>
      <c r="G254" s="100">
        <f>'2021-JJ Class'!H257+'AfterSchool Class'!H256+'Summer Class'!H255+'BRANCHES class-With NSH exp'!H256+'Sch Part Class-WIth NSH expansi'!H257+'Fund. Class'!H256+'GO Class'!H256</f>
        <v>190</v>
      </c>
      <c r="H254" s="100">
        <f>'2021-JJ Class'!I257+'AfterSchool Class'!I256+'Summer Class'!I255+'BRANCHES class-With NSH exp'!I256+'Sch Part Class-WIth NSH expansi'!I257+'Fund. Class'!I256+'GO Class'!I256</f>
        <v>190</v>
      </c>
      <c r="I254" s="100">
        <f>'2021-JJ Class'!J257+'AfterSchool Class'!J256+'Summer Class'!J255+'BRANCHES class-With NSH exp'!J256+'Sch Part Class-WIth NSH expansi'!J257+'Fund. Class'!J256+'GO Class'!J256</f>
        <v>190</v>
      </c>
      <c r="J254" s="100">
        <f>'2021-JJ Class'!K257+'AfterSchool Class'!K256+'Summer Class'!K255+'BRANCHES class-With NSH exp'!K256+'Sch Part Class-WIth NSH expansi'!K257+'Fund. Class'!K256+'GO Class'!K256</f>
        <v>191</v>
      </c>
      <c r="K254" s="100">
        <f>'2021-JJ Class'!L257+'AfterSchool Class'!L256+'Summer Class'!L255+'BRANCHES class-With NSH exp'!L256+'Sch Part Class-WIth NSH expansi'!L257+'Fund. Class'!L256+'GO Class'!L256</f>
        <v>191</v>
      </c>
      <c r="L254" s="100">
        <f>'2021-JJ Class'!M257+'AfterSchool Class'!M256+'Summer Class'!M255+'BRANCHES class-With NSH exp'!M256+'Sch Part Class-WIth NSH expansi'!M257+'Fund. Class'!M256+'GO Class'!M256</f>
        <v>191</v>
      </c>
      <c r="M254" s="100">
        <f>'2021-JJ Class'!N257+'AfterSchool Class'!N256+'Summer Class'!N255+'BRANCHES class-With NSH exp'!N256+'Sch Part Class-WIth NSH expansi'!N257+'Fund. Class'!N256+'GO Class'!N256</f>
        <v>191</v>
      </c>
      <c r="N254" s="101">
        <f>SUM(B254:M254)</f>
        <v>2284</v>
      </c>
    </row>
    <row r="255" spans="1:14" s="263" customFormat="1">
      <c r="A255" s="268" t="s">
        <v>228</v>
      </c>
      <c r="B255" s="323">
        <v>200</v>
      </c>
      <c r="C255" s="323">
        <v>350</v>
      </c>
      <c r="D255" s="323">
        <v>350</v>
      </c>
      <c r="E255" s="323">
        <v>350</v>
      </c>
      <c r="F255" s="323">
        <v>225</v>
      </c>
      <c r="G255" s="323">
        <v>175</v>
      </c>
      <c r="H255" s="323">
        <v>425</v>
      </c>
      <c r="I255" s="323">
        <v>200</v>
      </c>
      <c r="J255" s="323">
        <v>425</v>
      </c>
      <c r="K255" s="323">
        <v>275</v>
      </c>
      <c r="L255" s="323">
        <v>275</v>
      </c>
      <c r="M255" s="323">
        <v>200</v>
      </c>
      <c r="N255" s="323">
        <f t="shared" ref="N255" si="43">SUM(N253:N254)</f>
        <v>2544</v>
      </c>
    </row>
    <row r="256" spans="1:14" s="263" customFormat="1">
      <c r="A256" s="268" t="s">
        <v>230</v>
      </c>
      <c r="B256" s="266">
        <v>20</v>
      </c>
      <c r="C256" s="266">
        <v>20</v>
      </c>
      <c r="D256" s="266">
        <v>20</v>
      </c>
      <c r="E256" s="266">
        <v>20</v>
      </c>
      <c r="F256" s="266">
        <v>20</v>
      </c>
      <c r="G256" s="266">
        <v>0</v>
      </c>
      <c r="H256" s="266">
        <v>40</v>
      </c>
      <c r="I256" s="266">
        <v>20</v>
      </c>
      <c r="J256" s="266">
        <v>40</v>
      </c>
      <c r="K256" s="266">
        <v>20</v>
      </c>
      <c r="L256" s="266">
        <v>20</v>
      </c>
      <c r="M256" s="266">
        <v>20</v>
      </c>
      <c r="N256" s="323">
        <f>SUM(B256:M256)</f>
        <v>260</v>
      </c>
    </row>
    <row r="257" spans="1:14" s="354" customFormat="1">
      <c r="A257" s="268" t="s">
        <v>231</v>
      </c>
      <c r="B257" s="353">
        <v>175</v>
      </c>
      <c r="C257" s="353">
        <v>175</v>
      </c>
      <c r="D257" s="353">
        <v>175</v>
      </c>
      <c r="E257" s="353">
        <v>175</v>
      </c>
      <c r="F257" s="353">
        <v>175</v>
      </c>
      <c r="G257" s="353">
        <v>175</v>
      </c>
      <c r="H257" s="353">
        <v>175</v>
      </c>
      <c r="I257" s="353">
        <v>175</v>
      </c>
      <c r="J257" s="353">
        <v>175</v>
      </c>
      <c r="K257" s="353">
        <v>175</v>
      </c>
      <c r="L257" s="353">
        <v>175</v>
      </c>
      <c r="M257" s="353">
        <v>175</v>
      </c>
      <c r="N257" s="353">
        <f>SUM(B257:M257)</f>
        <v>2100</v>
      </c>
    </row>
    <row r="258" spans="1:14" hidden="1">
      <c r="A258" s="33" t="s">
        <v>233</v>
      </c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</row>
    <row r="259" spans="1:14" hidden="1">
      <c r="A259" s="33" t="s">
        <v>234</v>
      </c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</row>
    <row r="260" spans="1:14" hidden="1">
      <c r="A260" s="33" t="s">
        <v>235</v>
      </c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</row>
    <row r="261" spans="1:14" s="39" customFormat="1" ht="18.75">
      <c r="A261" s="55" t="s">
        <v>237</v>
      </c>
      <c r="B261" s="109">
        <f t="shared" ref="B261:N261" si="44">SUM(B258:B260,B257,B248,B243,B218,B196,B188,B165,B118,B109)</f>
        <v>54460.73333333333</v>
      </c>
      <c r="C261" s="109">
        <f t="shared" si="44"/>
        <v>54460.73</v>
      </c>
      <c r="D261" s="109">
        <f t="shared" si="44"/>
        <v>54510.73</v>
      </c>
      <c r="E261" s="109">
        <f t="shared" si="44"/>
        <v>54510.73</v>
      </c>
      <c r="F261" s="109">
        <f t="shared" si="44"/>
        <v>55310.73</v>
      </c>
      <c r="G261" s="109">
        <f t="shared" si="44"/>
        <v>54827.73</v>
      </c>
      <c r="H261" s="109">
        <f t="shared" si="44"/>
        <v>76541.279999999999</v>
      </c>
      <c r="I261" s="109">
        <f t="shared" si="44"/>
        <v>55728.73</v>
      </c>
      <c r="J261" s="109">
        <f t="shared" si="44"/>
        <v>72062.73000000001</v>
      </c>
      <c r="K261" s="109">
        <f t="shared" si="44"/>
        <v>72513.73000000001</v>
      </c>
      <c r="L261" s="109">
        <f t="shared" si="44"/>
        <v>72564.73000000001</v>
      </c>
      <c r="M261" s="109">
        <f t="shared" si="44"/>
        <v>88080.28</v>
      </c>
      <c r="N261" s="109">
        <f t="shared" si="44"/>
        <v>765557.8633333334</v>
      </c>
    </row>
    <row r="262" spans="1:14"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</row>
    <row r="263" spans="1:14">
      <c r="A263" s="32" t="s">
        <v>10</v>
      </c>
      <c r="B263" s="357">
        <f>SUM(N261-N101)</f>
        <v>-4999.996666666586</v>
      </c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1"/>
      <c r="N263" s="110"/>
    </row>
    <row r="264" spans="1:14"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216"/>
      <c r="N264" s="110"/>
    </row>
    <row r="265" spans="1:14"/>
    <row r="266" spans="1:14">
      <c r="M266" s="169"/>
    </row>
    <row r="267" spans="1:14"/>
    <row r="268" spans="1:14"/>
    <row r="269" spans="1:14"/>
    <row r="270" spans="1:14"/>
    <row r="271" spans="1:14"/>
    <row r="272" spans="1:14"/>
    <row r="273"/>
    <row r="274"/>
    <row r="275"/>
    <row r="276"/>
    <row r="277"/>
  </sheetData>
  <mergeCells count="13">
    <mergeCell ref="N186:N187"/>
    <mergeCell ref="H186:H187"/>
    <mergeCell ref="I186:I187"/>
    <mergeCell ref="J186:J187"/>
    <mergeCell ref="K186:K187"/>
    <mergeCell ref="L186:L187"/>
    <mergeCell ref="M186:M187"/>
    <mergeCell ref="G186:G187"/>
    <mergeCell ref="B186:B187"/>
    <mergeCell ref="C186:C187"/>
    <mergeCell ref="D186:D187"/>
    <mergeCell ref="E186:E187"/>
    <mergeCell ref="F186:F187"/>
  </mergeCells>
  <pageMargins left="0.7" right="0.7" top="0.75" bottom="0.75" header="0.3" footer="0.3"/>
  <pageSetup paperSize="5" scale="72" fitToHeight="0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B815-D257-44EE-B2C6-E72C2DA6C227}">
  <sheetPr>
    <pageSetUpPr fitToPage="1"/>
  </sheetPr>
  <dimension ref="A1:V249"/>
  <sheetViews>
    <sheetView zoomScale="73" zoomScaleNormal="75" zoomScalePageLayoutView="150" workbookViewId="0">
      <pane ySplit="4" topLeftCell="A219" activePane="bottomLeft" state="frozen"/>
      <selection pane="bottomLeft" activeCell="N219" sqref="N219"/>
    </sheetView>
  </sheetViews>
  <sheetFormatPr defaultColWidth="0" defaultRowHeight="12" customHeight="1"/>
  <cols>
    <col min="1" max="1" width="58.42578125" style="14" bestFit="1" customWidth="1"/>
    <col min="2" max="2" width="12.140625" style="14" hidden="1" customWidth="1"/>
    <col min="3" max="7" width="11.42578125" style="14" hidden="1" customWidth="1"/>
    <col min="8" max="8" width="12.42578125" style="14" hidden="1" customWidth="1"/>
    <col min="9" max="13" width="11.42578125" style="14" hidden="1" customWidth="1"/>
    <col min="14" max="14" width="26.28515625" style="14" bestFit="1" customWidth="1"/>
    <col min="15" max="22" width="0" style="14" hidden="1" customWidth="1"/>
    <col min="23" max="16384" width="8.85546875" style="14" hidden="1"/>
  </cols>
  <sheetData>
    <row r="1" spans="1:14" ht="12" customHeight="1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2" customHeight="1">
      <c r="A2" s="1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" customHeight="1">
      <c r="A3" s="11" t="s">
        <v>239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8" customFormat="1" ht="12" customHeight="1">
      <c r="A4" s="15"/>
      <c r="B4" s="199">
        <v>43485</v>
      </c>
      <c r="C4" s="199">
        <v>43516</v>
      </c>
      <c r="D4" s="199">
        <v>43544</v>
      </c>
      <c r="E4" s="199">
        <v>43575</v>
      </c>
      <c r="F4" s="199">
        <v>43605</v>
      </c>
      <c r="G4" s="199">
        <v>43636</v>
      </c>
      <c r="H4" s="199">
        <v>43666</v>
      </c>
      <c r="I4" s="199">
        <v>43697</v>
      </c>
      <c r="J4" s="199">
        <v>43728</v>
      </c>
      <c r="K4" s="199">
        <v>43758</v>
      </c>
      <c r="L4" s="199">
        <v>43789</v>
      </c>
      <c r="M4" s="200">
        <v>43819</v>
      </c>
      <c r="N4" s="17" t="s">
        <v>3</v>
      </c>
    </row>
    <row r="5" spans="1:14" s="58" customFormat="1" ht="12" customHeight="1">
      <c r="A5" s="56" t="s">
        <v>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2" customHeight="1">
      <c r="A6" s="356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" customHeight="1">
      <c r="A7" s="2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6"/>
    </row>
    <row r="8" spans="1:14" ht="12" customHeight="1">
      <c r="A8" s="22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6"/>
    </row>
    <row r="9" spans="1:14" ht="12" customHeight="1">
      <c r="A9" s="22" t="s">
        <v>8</v>
      </c>
      <c r="B9" s="10"/>
      <c r="C9" s="10"/>
      <c r="D9" s="10"/>
      <c r="E9" s="10"/>
      <c r="F9" s="10"/>
      <c r="G9" s="10"/>
      <c r="H9" s="116">
        <f>'2021-JJ Class'!I9</f>
        <v>0</v>
      </c>
      <c r="I9" s="116">
        <f>'2021-JJ Class'!J9</f>
        <v>0</v>
      </c>
      <c r="J9" s="116">
        <f>'2021-JJ Class'!K9</f>
        <v>0</v>
      </c>
      <c r="K9" s="116">
        <f>'2021-JJ Class'!L9</f>
        <v>0</v>
      </c>
      <c r="L9" s="116">
        <f>'2021-JJ Class'!M9</f>
        <v>0</v>
      </c>
      <c r="M9" s="116">
        <f>'2021-JJ Class'!N9</f>
        <v>0</v>
      </c>
      <c r="N9" s="116">
        <f>SUM(H9:M9)</f>
        <v>0</v>
      </c>
    </row>
    <row r="10" spans="1:14" ht="12" customHeight="1">
      <c r="A10" s="23" t="s">
        <v>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16"/>
    </row>
    <row r="11" spans="1:14" ht="12" customHeight="1">
      <c r="A11" s="23" t="s">
        <v>10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16"/>
    </row>
    <row r="12" spans="1:14" ht="12" customHeight="1">
      <c r="A12" s="214" t="s">
        <v>11</v>
      </c>
      <c r="B12" s="100">
        <v>24000</v>
      </c>
      <c r="C12" s="100">
        <v>24000</v>
      </c>
      <c r="D12" s="100">
        <v>24000</v>
      </c>
      <c r="E12" s="100">
        <v>24000</v>
      </c>
      <c r="F12" s="100">
        <v>24000</v>
      </c>
      <c r="G12" s="100">
        <v>24000</v>
      </c>
      <c r="H12" s="100">
        <v>24000</v>
      </c>
      <c r="I12" s="100">
        <v>24000</v>
      </c>
      <c r="J12" s="100">
        <v>24000</v>
      </c>
      <c r="K12" s="100">
        <v>24000</v>
      </c>
      <c r="L12" s="100">
        <v>24000</v>
      </c>
      <c r="M12" s="100">
        <v>24000</v>
      </c>
      <c r="N12" s="364">
        <f>SUM(B12:M12)</f>
        <v>288000</v>
      </c>
    </row>
    <row r="13" spans="1:14" s="26" customFormat="1" ht="12" customHeight="1">
      <c r="A13" s="21" t="s">
        <v>256</v>
      </c>
      <c r="B13" s="174">
        <v>60462.86</v>
      </c>
      <c r="C13" s="174">
        <f>'2021-JJ Class'!D12+'AfterSchool Class'!D12+'Summer Class'!D12+'BRANCHES class-With NSH exp'!D12+'Sch Part Class-WIth NSH expansi'!D12+'Fund. Class'!D12+'GO Class'!D12</f>
        <v>0</v>
      </c>
      <c r="D13" s="174">
        <f>'2021-JJ Class'!E12+'AfterSchool Class'!E12+'Summer Class'!E12+'BRANCHES class-With NSH exp'!E12+'Sch Part Class-WIth NSH expansi'!E12+'Fund. Class'!E12+'GO Class'!E12</f>
        <v>0</v>
      </c>
      <c r="E13" s="174">
        <f>'2021-JJ Class'!F12+'AfterSchool Class'!F12+'Summer Class'!F12+'BRANCHES class-With NSH exp'!F12+'Sch Part Class-WIth NSH expansi'!F12+'Fund. Class'!F12+'GO Class'!F12</f>
        <v>0</v>
      </c>
      <c r="F13" s="174">
        <f>'2021-JJ Class'!G12+'AfterSchool Class'!G12+'Summer Class'!G12+'BRANCHES class-With NSH exp'!G12+'Sch Part Class-WIth NSH expansi'!G12+'Fund. Class'!G12+'GO Class'!G12</f>
        <v>0</v>
      </c>
      <c r="G13" s="174">
        <f>'2021-JJ Class'!H12+'AfterSchool Class'!H12+'Summer Class'!H12+'BRANCHES class-With NSH exp'!H12+'Sch Part Class-WIth NSH expansi'!H12+'Fund. Class'!H12+'GO Class'!H12</f>
        <v>0</v>
      </c>
      <c r="H13" s="174">
        <f>'2021-JJ Class'!I12+'AfterSchool Class'!I12+'Summer Class'!I12+'BRANCHES class-With NSH exp'!I12+'Sch Part Class-WIth NSH expansi'!I12+'Fund. Class'!I12+'GO Class'!I12</f>
        <v>0</v>
      </c>
      <c r="I13" s="174">
        <f>'2021-JJ Class'!J12+'AfterSchool Class'!J12+'Summer Class'!J12+'BRANCHES class-With NSH exp'!J12+'Sch Part Class-WIth NSH expansi'!J12+'Fund. Class'!J12+'GO Class'!J12</f>
        <v>0</v>
      </c>
      <c r="J13" s="174">
        <f>'2021-JJ Class'!K12+'AfterSchool Class'!K12+'Summer Class'!K12+'BRANCHES class-With NSH exp'!K12+'Sch Part Class-WIth NSH expansi'!K12+'Fund. Class'!K12+'GO Class'!K12</f>
        <v>0</v>
      </c>
      <c r="K13" s="174">
        <f>'2021-JJ Class'!L12+'AfterSchool Class'!L12+'Summer Class'!L12+'BRANCHES class-With NSH exp'!L12+'Sch Part Class-WIth NSH expansi'!L12+'Fund. Class'!L12+'GO Class'!L12</f>
        <v>0</v>
      </c>
      <c r="L13" s="174">
        <f>'2021-JJ Class'!M12+'AfterSchool Class'!M12+'Summer Class'!M12+'BRANCHES class-With NSH exp'!M12+'Sch Part Class-WIth NSH expansi'!M12+'Fund. Class'!M12+'GO Class'!M12</f>
        <v>0</v>
      </c>
      <c r="M13" s="174">
        <f>'2021-JJ Class'!N12+'AfterSchool Class'!N12+'Summer Class'!N12+'BRANCHES class-With NSH exp'!N12+'Sch Part Class-WIth NSH expansi'!N12+'Fund. Class'!N12+'GO Class'!N12</f>
        <v>0</v>
      </c>
      <c r="N13" s="364">
        <f>SUM(B13:M13)</f>
        <v>60462.86</v>
      </c>
    </row>
    <row r="14" spans="1:14" s="39" customFormat="1" ht="12" customHeight="1">
      <c r="A14" s="27" t="s">
        <v>13</v>
      </c>
      <c r="B14" s="102">
        <f>SUM(B7:B13)</f>
        <v>84462.86</v>
      </c>
      <c r="C14" s="102">
        <f t="shared" ref="C14:M14" si="0">SUM(C7:C13)</f>
        <v>24000</v>
      </c>
      <c r="D14" s="102">
        <f t="shared" si="0"/>
        <v>24000</v>
      </c>
      <c r="E14" s="102">
        <f t="shared" si="0"/>
        <v>24000</v>
      </c>
      <c r="F14" s="102">
        <f t="shared" si="0"/>
        <v>24000</v>
      </c>
      <c r="G14" s="102">
        <f t="shared" si="0"/>
        <v>24000</v>
      </c>
      <c r="H14" s="102">
        <f t="shared" si="0"/>
        <v>24000</v>
      </c>
      <c r="I14" s="102">
        <f t="shared" si="0"/>
        <v>24000</v>
      </c>
      <c r="J14" s="102">
        <f t="shared" si="0"/>
        <v>24000</v>
      </c>
      <c r="K14" s="102">
        <f t="shared" si="0"/>
        <v>24000</v>
      </c>
      <c r="L14" s="102">
        <f t="shared" si="0"/>
        <v>24000</v>
      </c>
      <c r="M14" s="102">
        <f t="shared" si="0"/>
        <v>24000</v>
      </c>
      <c r="N14" s="102">
        <f>SUM(N7:N13)</f>
        <v>348462.86</v>
      </c>
    </row>
    <row r="15" spans="1:14" ht="12" customHeight="1">
      <c r="A15" s="11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2" customHeight="1">
      <c r="A16" s="356" t="s">
        <v>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12" customHeight="1">
      <c r="A17" s="265" t="s">
        <v>240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10000</v>
      </c>
      <c r="L17" s="100">
        <v>0</v>
      </c>
      <c r="M17" s="100">
        <v>0</v>
      </c>
      <c r="N17" s="100">
        <f t="shared" ref="N17:N22" si="1">SUM(B17:M17)</f>
        <v>10000</v>
      </c>
    </row>
    <row r="18" spans="1:14" ht="12" customHeight="1">
      <c r="A18" s="267" t="s">
        <v>16</v>
      </c>
      <c r="B18" s="100">
        <f>'Fund. Class'!C17</f>
        <v>1000</v>
      </c>
      <c r="C18" s="100">
        <f>'Fund. Class'!D17</f>
        <v>1000</v>
      </c>
      <c r="D18" s="100">
        <f>'Fund. Class'!E17</f>
        <v>1000</v>
      </c>
      <c r="E18" s="100">
        <f>'Fund. Class'!F17</f>
        <v>1000</v>
      </c>
      <c r="F18" s="100">
        <f>'Fund. Class'!G17</f>
        <v>1000</v>
      </c>
      <c r="G18" s="100">
        <f>'Fund. Class'!H17</f>
        <v>1000</v>
      </c>
      <c r="H18" s="100">
        <f>'Fund. Class'!I17</f>
        <v>1000</v>
      </c>
      <c r="I18" s="100">
        <f>'Fund. Class'!J17</f>
        <v>1000</v>
      </c>
      <c r="J18" s="100">
        <f>'Fund. Class'!K17</f>
        <v>1000</v>
      </c>
      <c r="K18" s="100">
        <f>'Fund. Class'!L17</f>
        <v>1000</v>
      </c>
      <c r="L18" s="100">
        <f>'Fund. Class'!M17</f>
        <v>1000</v>
      </c>
      <c r="M18" s="100">
        <f>'Fund. Class'!N17</f>
        <v>1000</v>
      </c>
      <c r="N18" s="100">
        <f t="shared" si="1"/>
        <v>12000</v>
      </c>
    </row>
    <row r="19" spans="1:14" ht="12" customHeight="1">
      <c r="A19" s="265" t="s">
        <v>17</v>
      </c>
      <c r="B19" s="100">
        <f>'Fund. Class'!C18</f>
        <v>0</v>
      </c>
      <c r="C19" s="100">
        <f>'Fund. Class'!D18</f>
        <v>0</v>
      </c>
      <c r="D19" s="100">
        <f>'Fund. Class'!E18</f>
        <v>0</v>
      </c>
      <c r="E19" s="100">
        <f>'Fund. Class'!F18</f>
        <v>0</v>
      </c>
      <c r="F19" s="100">
        <f>'Fund. Class'!G18</f>
        <v>0</v>
      </c>
      <c r="G19" s="100">
        <f>'Fund. Class'!H18</f>
        <v>0</v>
      </c>
      <c r="H19" s="100">
        <f>'Fund. Class'!I18</f>
        <v>0</v>
      </c>
      <c r="I19" s="100">
        <f>'Fund. Class'!J18</f>
        <v>0</v>
      </c>
      <c r="J19" s="100">
        <f>'Fund. Class'!K18</f>
        <v>0</v>
      </c>
      <c r="K19" s="100">
        <f>'Fund. Class'!L18</f>
        <v>0</v>
      </c>
      <c r="L19" s="100">
        <f>'Fund. Class'!M18</f>
        <v>0</v>
      </c>
      <c r="M19" s="100">
        <v>52000</v>
      </c>
      <c r="N19" s="100">
        <f t="shared" si="1"/>
        <v>52000</v>
      </c>
    </row>
    <row r="20" spans="1:14" ht="12" customHeight="1">
      <c r="A20" s="265" t="s">
        <v>241</v>
      </c>
      <c r="B20" s="100">
        <v>2500</v>
      </c>
      <c r="C20" s="100">
        <v>2500</v>
      </c>
      <c r="D20" s="100">
        <v>2500</v>
      </c>
      <c r="E20" s="100">
        <v>2500</v>
      </c>
      <c r="F20" s="100">
        <v>2500</v>
      </c>
      <c r="G20" s="100">
        <v>2500</v>
      </c>
      <c r="H20" s="100">
        <v>2500</v>
      </c>
      <c r="I20" s="100">
        <v>2500</v>
      </c>
      <c r="J20" s="100">
        <v>2500</v>
      </c>
      <c r="K20" s="100">
        <v>2500</v>
      </c>
      <c r="L20" s="100">
        <v>2500</v>
      </c>
      <c r="M20" s="100">
        <v>2500</v>
      </c>
      <c r="N20" s="100">
        <f t="shared" si="1"/>
        <v>30000</v>
      </c>
    </row>
    <row r="21" spans="1:14" ht="12" customHeight="1">
      <c r="A21" s="265" t="s">
        <v>19</v>
      </c>
      <c r="B21" s="100">
        <v>3000</v>
      </c>
      <c r="C21" s="100">
        <v>3000</v>
      </c>
      <c r="D21" s="100">
        <v>3000</v>
      </c>
      <c r="E21" s="100">
        <v>3000</v>
      </c>
      <c r="F21" s="100">
        <v>3000</v>
      </c>
      <c r="G21" s="100">
        <v>3000</v>
      </c>
      <c r="H21" s="100">
        <v>3000</v>
      </c>
      <c r="I21" s="100">
        <v>3000</v>
      </c>
      <c r="J21" s="100">
        <v>3000</v>
      </c>
      <c r="K21" s="100">
        <v>3000</v>
      </c>
      <c r="L21" s="100">
        <v>3000</v>
      </c>
      <c r="M21" s="100">
        <v>3000</v>
      </c>
      <c r="N21" s="100">
        <f t="shared" si="1"/>
        <v>36000</v>
      </c>
    </row>
    <row r="22" spans="1:14" ht="12" customHeight="1">
      <c r="A22" s="355" t="s">
        <v>257</v>
      </c>
      <c r="B22" s="100">
        <f>'2021-JJ Class'!C98+'AfterSchool Class'!C98+'Summer Class'!C98+'BRANCHES class-With NSH exp'!C98+'Sch Part Class-WIth NSH expansi'!C98+'Fund. Class'!C98+'GO Class'!C98</f>
        <v>0</v>
      </c>
      <c r="C22" s="100">
        <f>'2021-JJ Class'!D98+'AfterSchool Class'!D98+'Summer Class'!D98+'BRANCHES class-With NSH exp'!D98+'Sch Part Class-WIth NSH expansi'!D98+'Fund. Class'!D98+'GO Class'!D98</f>
        <v>0</v>
      </c>
      <c r="D22" s="100">
        <f>'2021-JJ Class'!E98+'AfterSchool Class'!E98+'Summer Class'!E98+'BRANCHES class-With NSH exp'!E98+'Sch Part Class-WIth NSH expansi'!E98+'Fund. Class'!E98+'GO Class'!E98</f>
        <v>0</v>
      </c>
      <c r="E22" s="100">
        <v>26500</v>
      </c>
      <c r="F22" s="100">
        <f>'2021-JJ Class'!G98+'AfterSchool Class'!G98+'Summer Class'!G98+'BRANCHES class-With NSH exp'!G98+'Sch Part Class-WIth NSH expansi'!G98+'Fund. Class'!G98+'GO Class'!G98</f>
        <v>0</v>
      </c>
      <c r="G22" s="100">
        <f>'2021-JJ Class'!H98+'AfterSchool Class'!H98+'Summer Class'!H98+'BRANCHES class-With NSH exp'!H98+'Sch Part Class-WIth NSH expansi'!H98+'Fund. Class'!H98+'GO Class'!H98</f>
        <v>0</v>
      </c>
      <c r="H22" s="100">
        <f>'2021-JJ Class'!I98+'AfterSchool Class'!I98+'Summer Class'!I98+'BRANCHES class-With NSH exp'!I98+'Sch Part Class-WIth NSH expansi'!I98+'Fund. Class'!I98+'GO Class'!I98</f>
        <v>0</v>
      </c>
      <c r="I22" s="100">
        <f>'2021-JJ Class'!J98+'AfterSchool Class'!J98+'Summer Class'!J98+'BRANCHES class-With NSH exp'!J98+'Sch Part Class-WIth NSH expansi'!J98+'Fund. Class'!J98+'GO Class'!J98</f>
        <v>0</v>
      </c>
      <c r="J22" s="100">
        <f>'2021-JJ Class'!K98+'AfterSchool Class'!K98+'Summer Class'!K98+'BRANCHES class-With NSH exp'!K98+'Sch Part Class-WIth NSH expansi'!K98+'Fund. Class'!K98+'GO Class'!K98</f>
        <v>0</v>
      </c>
      <c r="K22" s="100">
        <f>'2021-JJ Class'!L98+'AfterSchool Class'!L98+'Summer Class'!L98+'BRANCHES class-With NSH exp'!L98+'Sch Part Class-WIth NSH expansi'!L98+'Fund. Class'!L98+'GO Class'!L98</f>
        <v>0</v>
      </c>
      <c r="L22" s="100">
        <f>'2021-JJ Class'!M98+'AfterSchool Class'!M98+'Summer Class'!M98+'BRANCHES class-With NSH exp'!M98+'Sch Part Class-WIth NSH expansi'!M98+'Fund. Class'!M98+'GO Class'!M98</f>
        <v>0</v>
      </c>
      <c r="M22" s="100">
        <f>'2021-JJ Class'!N98+'AfterSchool Class'!N98+'Summer Class'!N98+'BRANCHES class-With NSH exp'!N98+'Sch Part Class-WIth NSH expansi'!N98+'Fund. Class'!N98+'GO Class'!N98</f>
        <v>0</v>
      </c>
      <c r="N22" s="100">
        <f t="shared" si="1"/>
        <v>26500</v>
      </c>
    </row>
    <row r="23" spans="1:14" ht="12" customHeight="1">
      <c r="A23" s="268" t="s">
        <v>258</v>
      </c>
      <c r="B23" s="100">
        <v>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12" customHeight="1">
      <c r="A24" s="268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2" customHeight="1">
      <c r="A25" s="265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14" s="39" customFormat="1" ht="12" customHeight="1">
      <c r="A26" s="27" t="s">
        <v>22</v>
      </c>
      <c r="B26" s="102">
        <f>SUM(B17:B25)</f>
        <v>6500</v>
      </c>
      <c r="C26" s="102">
        <f t="shared" ref="C26:N26" si="2">SUM(C17:C25)</f>
        <v>6500</v>
      </c>
      <c r="D26" s="102">
        <f t="shared" si="2"/>
        <v>6500</v>
      </c>
      <c r="E26" s="102">
        <f t="shared" si="2"/>
        <v>33000</v>
      </c>
      <c r="F26" s="102">
        <f t="shared" si="2"/>
        <v>6500</v>
      </c>
      <c r="G26" s="102">
        <f t="shared" si="2"/>
        <v>6500</v>
      </c>
      <c r="H26" s="102">
        <f t="shared" si="2"/>
        <v>6500</v>
      </c>
      <c r="I26" s="102">
        <f t="shared" si="2"/>
        <v>6500</v>
      </c>
      <c r="J26" s="102">
        <f t="shared" si="2"/>
        <v>6500</v>
      </c>
      <c r="K26" s="102">
        <f t="shared" si="2"/>
        <v>16500</v>
      </c>
      <c r="L26" s="102">
        <f t="shared" si="2"/>
        <v>6500</v>
      </c>
      <c r="M26" s="102">
        <f t="shared" si="2"/>
        <v>58500</v>
      </c>
      <c r="N26" s="102">
        <f t="shared" si="2"/>
        <v>166500</v>
      </c>
    </row>
    <row r="27" spans="1:14" ht="12" customHeight="1">
      <c r="A27" s="11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14" ht="12" customHeight="1">
      <c r="A28" s="27" t="s">
        <v>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2" customHeight="1">
      <c r="A29" s="265" t="s">
        <v>24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ht="12" customHeight="1">
      <c r="A30" s="22" t="s">
        <v>25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4" s="48" customFormat="1" ht="12" customHeight="1">
      <c r="A31" s="46" t="s">
        <v>26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s="48" customFormat="1" ht="12" customHeight="1">
      <c r="A32" s="54" t="s">
        <v>27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2" customHeight="1">
      <c r="A33" s="359" t="s">
        <v>259</v>
      </c>
      <c r="B33" s="100">
        <v>1178</v>
      </c>
      <c r="C33" s="100">
        <v>1178</v>
      </c>
      <c r="D33" s="100">
        <v>1178</v>
      </c>
      <c r="E33" s="100">
        <v>1178</v>
      </c>
      <c r="F33" s="100">
        <v>1178</v>
      </c>
      <c r="G33" s="100"/>
      <c r="H33" s="100">
        <f>'2021-JJ Class'!I33+'AfterSchool Class'!I33+'Summer Class'!I33+'BRANCHES class-With NSH exp'!I33+'Sch Part Class-WIth NSH expansi'!I33+'Fund. Class'!I33+'GO Class'!I33</f>
        <v>0</v>
      </c>
      <c r="I33" s="100">
        <f>'2021-JJ Class'!J33+'AfterSchool Class'!J33+'Summer Class'!J33+'BRANCHES class-With NSH exp'!J33+'Sch Part Class-WIth NSH expansi'!J33+'Fund. Class'!J33+'GO Class'!J33</f>
        <v>0</v>
      </c>
      <c r="J33" s="100"/>
      <c r="K33" s="100"/>
      <c r="L33" s="100"/>
      <c r="M33" s="100"/>
      <c r="N33" s="100"/>
    </row>
    <row r="34" spans="1:14" ht="12" customHeight="1">
      <c r="A34" s="359" t="s">
        <v>29</v>
      </c>
      <c r="B34" s="100">
        <f>'2021-JJ Class'!C34+'AfterSchool Class'!C34+'Summer Class'!C34+'BRANCHES class-With NSH exp'!C34+'Sch Part Class-WIth NSH expansi'!C34+'Fund. Class'!C34+'GO Class'!C34</f>
        <v>2000</v>
      </c>
      <c r="C34" s="100">
        <f>'2021-JJ Class'!D34+'AfterSchool Class'!D34+'Summer Class'!D34+'BRANCHES class-With NSH exp'!D34+'Sch Part Class-WIth NSH expansi'!D34+'Fund. Class'!D34+'GO Class'!D34</f>
        <v>2000</v>
      </c>
      <c r="D34" s="100">
        <f>'2021-JJ Class'!E34+'AfterSchool Class'!E34+'Summer Class'!E34+'BRANCHES class-With NSH exp'!E34+'Sch Part Class-WIth NSH expansi'!E34+'Fund. Class'!E34+'GO Class'!E34</f>
        <v>2000</v>
      </c>
      <c r="E34" s="100">
        <f>'2021-JJ Class'!F34+'AfterSchool Class'!F34+'Summer Class'!F34+'BRANCHES class-With NSH exp'!F34+'Sch Part Class-WIth NSH expansi'!F34+'Fund. Class'!F34+'GO Class'!F34</f>
        <v>2000</v>
      </c>
      <c r="F34" s="100">
        <f>'2021-JJ Class'!G34+'AfterSchool Class'!G34+'Summer Class'!G34+'BRANCHES class-With NSH exp'!G34+'Sch Part Class-WIth NSH expansi'!G34+'Fund. Class'!G34+'GO Class'!G34</f>
        <v>2000</v>
      </c>
      <c r="G34" s="100">
        <f>'2021-JJ Class'!H34+'AfterSchool Class'!H34+'Summer Class'!H34+'BRANCHES class-With NSH exp'!H34+'Sch Part Class-WIth NSH expansi'!H34+'Fund. Class'!H34+'GO Class'!H34</f>
        <v>0</v>
      </c>
      <c r="H34" s="100">
        <f>'2021-JJ Class'!I34+'AfterSchool Class'!I34+'Summer Class'!I34+'BRANCHES class-With NSH exp'!I34+'Sch Part Class-WIth NSH expansi'!I34+'Fund. Class'!I34+'GO Class'!I34</f>
        <v>0</v>
      </c>
      <c r="I34" s="100">
        <f>'2021-JJ Class'!J34+'AfterSchool Class'!J34+'Summer Class'!J34+'BRANCHES class-With NSH exp'!J34+'Sch Part Class-WIth NSH expansi'!J34+'Fund. Class'!J34+'GO Class'!J34</f>
        <v>0</v>
      </c>
      <c r="J34" s="100">
        <f>'2021-JJ Class'!K34+'AfterSchool Class'!K34+'Summer Class'!K34+'BRANCHES class-With NSH exp'!K34+'Sch Part Class-WIth NSH expansi'!K34+'Fund. Class'!K34+'GO Class'!K34</f>
        <v>2000</v>
      </c>
      <c r="K34" s="100">
        <f>'2021-JJ Class'!L34+'AfterSchool Class'!L34+'Summer Class'!L34+'BRANCHES class-With NSH exp'!L34+'Sch Part Class-WIth NSH expansi'!L34+'Fund. Class'!L34+'GO Class'!L34</f>
        <v>2000</v>
      </c>
      <c r="L34" s="100">
        <f>'2021-JJ Class'!M34+'AfterSchool Class'!M34+'Summer Class'!M34+'BRANCHES class-With NSH exp'!M34+'Sch Part Class-WIth NSH expansi'!M34+'Fund. Class'!M34+'GO Class'!M34</f>
        <v>2000</v>
      </c>
      <c r="M34" s="100">
        <f>'2021-JJ Class'!N34+'AfterSchool Class'!N34+'Summer Class'!N34+'BRANCHES class-With NSH exp'!N34+'Sch Part Class-WIth NSH expansi'!N34+'Fund. Class'!N34+'GO Class'!N34</f>
        <v>2000</v>
      </c>
      <c r="N34" s="100">
        <f>SUM(B34:M34)</f>
        <v>18000</v>
      </c>
    </row>
    <row r="35" spans="1:14" ht="12" customHeight="1">
      <c r="A35" s="359" t="s">
        <v>30</v>
      </c>
      <c r="B35" s="100">
        <v>9000</v>
      </c>
      <c r="C35" s="100">
        <v>9000</v>
      </c>
      <c r="D35" s="100">
        <v>9000</v>
      </c>
      <c r="E35" s="100">
        <v>9000</v>
      </c>
      <c r="F35" s="100">
        <v>9000</v>
      </c>
      <c r="G35" s="100">
        <v>9000</v>
      </c>
      <c r="H35" s="100"/>
      <c r="I35" s="100"/>
      <c r="J35" s="100">
        <v>9000</v>
      </c>
      <c r="K35" s="100">
        <v>9000</v>
      </c>
      <c r="L35" s="100">
        <v>9000</v>
      </c>
      <c r="M35" s="100">
        <v>9000</v>
      </c>
      <c r="N35" s="100">
        <f>SUM(B35:M35)</f>
        <v>90000</v>
      </c>
    </row>
    <row r="36" spans="1:14" s="51" customFormat="1" ht="12" customHeight="1">
      <c r="A36" s="54" t="s">
        <v>31</v>
      </c>
      <c r="B36" s="105">
        <f t="shared" ref="B36:N36" si="3">SUM(B33:B35)</f>
        <v>12178</v>
      </c>
      <c r="C36" s="105">
        <f t="shared" si="3"/>
        <v>12178</v>
      </c>
      <c r="D36" s="105">
        <f t="shared" si="3"/>
        <v>12178</v>
      </c>
      <c r="E36" s="105">
        <f t="shared" si="3"/>
        <v>12178</v>
      </c>
      <c r="F36" s="105">
        <f t="shared" si="3"/>
        <v>12178</v>
      </c>
      <c r="G36" s="105">
        <f t="shared" si="3"/>
        <v>9000</v>
      </c>
      <c r="H36" s="105">
        <f t="shared" si="3"/>
        <v>0</v>
      </c>
      <c r="I36" s="105">
        <f t="shared" si="3"/>
        <v>0</v>
      </c>
      <c r="J36" s="105">
        <f t="shared" si="3"/>
        <v>11000</v>
      </c>
      <c r="K36" s="105">
        <f t="shared" si="3"/>
        <v>11000</v>
      </c>
      <c r="L36" s="105">
        <f t="shared" si="3"/>
        <v>11000</v>
      </c>
      <c r="M36" s="105">
        <f t="shared" si="3"/>
        <v>11000</v>
      </c>
      <c r="N36" s="105">
        <f t="shared" si="3"/>
        <v>108000</v>
      </c>
    </row>
    <row r="37" spans="1:14" ht="12" customHeight="1">
      <c r="A37" s="31" t="s">
        <v>32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1:14" ht="12" customHeight="1">
      <c r="A38" s="31" t="s">
        <v>33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s="51" customFormat="1" ht="12" customHeight="1">
      <c r="A39" s="46" t="s">
        <v>34</v>
      </c>
      <c r="B39" s="105">
        <f>SUM(B37,B36)</f>
        <v>12178</v>
      </c>
      <c r="C39" s="105">
        <f t="shared" ref="C39:M39" si="4">SUM(C37,C36)</f>
        <v>12178</v>
      </c>
      <c r="D39" s="105">
        <f t="shared" si="4"/>
        <v>12178</v>
      </c>
      <c r="E39" s="105">
        <f t="shared" si="4"/>
        <v>12178</v>
      </c>
      <c r="F39" s="105">
        <f t="shared" si="4"/>
        <v>12178</v>
      </c>
      <c r="G39" s="105">
        <f t="shared" si="4"/>
        <v>9000</v>
      </c>
      <c r="H39" s="105">
        <f t="shared" si="4"/>
        <v>0</v>
      </c>
      <c r="I39" s="105">
        <f t="shared" si="4"/>
        <v>0</v>
      </c>
      <c r="J39" s="105">
        <f t="shared" si="4"/>
        <v>11000</v>
      </c>
      <c r="K39" s="105">
        <f t="shared" si="4"/>
        <v>11000</v>
      </c>
      <c r="L39" s="105">
        <f t="shared" si="4"/>
        <v>11000</v>
      </c>
      <c r="M39" s="105">
        <f t="shared" si="4"/>
        <v>11000</v>
      </c>
      <c r="N39" s="105">
        <f>SUM(N37:N38,N36)</f>
        <v>108000</v>
      </c>
    </row>
    <row r="40" spans="1:14" ht="12" customHeight="1">
      <c r="A40" s="23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ht="12" customHeight="1">
      <c r="A41" s="23" t="s">
        <v>36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ht="12" customHeight="1">
      <c r="A42" s="27" t="s">
        <v>37</v>
      </c>
      <c r="B42" s="102">
        <f>SUM(B30,B39,B40:B41)</f>
        <v>12178</v>
      </c>
      <c r="C42" s="102">
        <f t="shared" ref="C42:N42" si="5">SUM(C29:C30,C39,C40:C41)</f>
        <v>12178</v>
      </c>
      <c r="D42" s="102">
        <f t="shared" si="5"/>
        <v>12178</v>
      </c>
      <c r="E42" s="102">
        <f t="shared" si="5"/>
        <v>12178</v>
      </c>
      <c r="F42" s="102">
        <f t="shared" si="5"/>
        <v>12178</v>
      </c>
      <c r="G42" s="102">
        <f t="shared" si="5"/>
        <v>9000</v>
      </c>
      <c r="H42" s="102">
        <f t="shared" si="5"/>
        <v>0</v>
      </c>
      <c r="I42" s="102">
        <f t="shared" si="5"/>
        <v>0</v>
      </c>
      <c r="J42" s="102">
        <f t="shared" si="5"/>
        <v>11000</v>
      </c>
      <c r="K42" s="102">
        <f t="shared" si="5"/>
        <v>11000</v>
      </c>
      <c r="L42" s="102">
        <f t="shared" si="5"/>
        <v>11000</v>
      </c>
      <c r="M42" s="102">
        <f t="shared" si="5"/>
        <v>11000</v>
      </c>
      <c r="N42" s="102">
        <f t="shared" si="5"/>
        <v>108000</v>
      </c>
    </row>
    <row r="43" spans="1:14" ht="12" customHeight="1">
      <c r="A43" s="11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4" spans="1:14" ht="12" customHeight="1">
      <c r="A44" s="27" t="s">
        <v>38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ht="12" customHeight="1">
      <c r="A45" s="23" t="s">
        <v>39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</row>
    <row r="46" spans="1:14" ht="12" customHeight="1">
      <c r="A46" s="23" t="s">
        <v>40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</row>
    <row r="47" spans="1:14" ht="12" customHeight="1">
      <c r="A47" s="23" t="s">
        <v>41</v>
      </c>
      <c r="B47" s="100">
        <f>'2021-JJ Class'!C47+'AfterSchool Class'!C47+'Summer Class'!C47+'BRANCHES class-With NSH exp'!C47+'Sch Part Class-WIth NSH expansi'!C47+'Fund. Class'!C47+'GO Class'!C47</f>
        <v>0</v>
      </c>
      <c r="C47" s="100">
        <f>'2021-JJ Class'!D47+'AfterSchool Class'!D47+'Summer Class'!D47+'BRANCHES class-With NSH exp'!D47+'Sch Part Class-WIth NSH expansi'!D47+'Fund. Class'!D47+'GO Class'!D47</f>
        <v>0</v>
      </c>
      <c r="D47" s="100">
        <f>'2021-JJ Class'!E47+'AfterSchool Class'!E47+'Summer Class'!E47+'BRANCHES class-With NSH exp'!E47+'Sch Part Class-WIth NSH expansi'!E47+'Fund. Class'!E47+'GO Class'!E47</f>
        <v>0</v>
      </c>
      <c r="E47" s="100">
        <f>'2021-JJ Class'!F47+'AfterSchool Class'!F47+'Summer Class'!F47+'BRANCHES class-With NSH exp'!F47+'Sch Part Class-WIth NSH expansi'!F47+'Fund. Class'!F47+'GO Class'!F47</f>
        <v>0</v>
      </c>
      <c r="F47" s="100">
        <f>'2021-JJ Class'!G47+'AfterSchool Class'!G47+'Summer Class'!G47+'BRANCHES class-With NSH exp'!G47+'Sch Part Class-WIth NSH expansi'!G47+'Fund. Class'!G47+'GO Class'!G47</f>
        <v>0</v>
      </c>
      <c r="G47" s="100">
        <f>'2021-JJ Class'!H47+'AfterSchool Class'!H47+'Summer Class'!H47+'BRANCHES class-With NSH exp'!H47+'Sch Part Class-WIth NSH expansi'!H47+'Fund. Class'!H47+'GO Class'!H47</f>
        <v>0</v>
      </c>
      <c r="H47" s="100">
        <f>'2021-JJ Class'!I47+'AfterSchool Class'!I47+'Summer Class'!I47+'BRANCHES class-With NSH exp'!I47+'Sch Part Class-WIth NSH expansi'!I47+'Fund. Class'!I47+'GO Class'!I47</f>
        <v>0</v>
      </c>
      <c r="I47" s="100">
        <f>'2021-JJ Class'!J47+'AfterSchool Class'!J47+'Summer Class'!J47+'BRANCHES class-With NSH exp'!J47+'Sch Part Class-WIth NSH expansi'!J47+'Fund. Class'!J47+'GO Class'!J47</f>
        <v>0</v>
      </c>
      <c r="J47" s="100">
        <f>'2021-JJ Class'!K47+'AfterSchool Class'!K47+'Summer Class'!K47+'BRANCHES class-With NSH exp'!K47+'Sch Part Class-WIth NSH expansi'!K47+'Fund. Class'!K47+'GO Class'!K47</f>
        <v>0</v>
      </c>
      <c r="K47" s="100">
        <f>'2021-JJ Class'!L47+'AfterSchool Class'!L47+'Summer Class'!L47+'BRANCHES class-With NSH exp'!L47+'Sch Part Class-WIth NSH expansi'!L47+'Fund. Class'!L47+'GO Class'!L47</f>
        <v>0</v>
      </c>
      <c r="L47" s="100">
        <f>'2021-JJ Class'!M47+'AfterSchool Class'!M47+'Summer Class'!M47+'BRANCHES class-With NSH exp'!M47+'Sch Part Class-WIth NSH expansi'!M47+'Fund. Class'!M47+'GO Class'!M47</f>
        <v>0</v>
      </c>
      <c r="M47" s="100">
        <f>'2021-JJ Class'!N47+'AfterSchool Class'!N47+'Summer Class'!N47+'BRANCHES class-With NSH exp'!N47+'Sch Part Class-WIth NSH expansi'!N47+'Fund. Class'!N47+'GO Class'!N47</f>
        <v>0</v>
      </c>
      <c r="N47" s="100">
        <f>SUM(B47:M47)</f>
        <v>0</v>
      </c>
    </row>
    <row r="48" spans="1:14" ht="12" customHeight="1">
      <c r="A48" s="29" t="s">
        <v>260</v>
      </c>
      <c r="B48" s="100">
        <f>'2021-JJ Class'!C48+'AfterSchool Class'!C48+'Summer Class'!C48+'BRANCHES class-With NSH exp'!C48+'Sch Part Class-WIth NSH expansi'!C48+'Fund. Class'!C48+'GO Class'!C48</f>
        <v>23400</v>
      </c>
      <c r="C48" s="100">
        <f>'2021-JJ Class'!D48+'AfterSchool Class'!D48+'Summer Class'!D48+'BRANCHES class-With NSH exp'!D48+'Sch Part Class-WIth NSH expansi'!D48+'Fund. Class'!D48+'GO Class'!D48</f>
        <v>0</v>
      </c>
      <c r="D48" s="100">
        <f>'2021-JJ Class'!E48+'AfterSchool Class'!E48+'Summer Class'!E48+'BRANCHES class-With NSH exp'!E48+'Sch Part Class-WIth NSH expansi'!E48+'Fund. Class'!E48+'GO Class'!E48</f>
        <v>0</v>
      </c>
      <c r="E48" s="100">
        <f>'2021-JJ Class'!F48+'AfterSchool Class'!F48+'Summer Class'!F48+'BRANCHES class-With NSH exp'!F48+'Sch Part Class-WIth NSH expansi'!F48+'Fund. Class'!F48+'GO Class'!F48</f>
        <v>23400</v>
      </c>
      <c r="F48" s="100">
        <f>'2021-JJ Class'!G48+'AfterSchool Class'!G48+'Summer Class'!G48+'BRANCHES class-With NSH exp'!G48+'Sch Part Class-WIth NSH expansi'!G48+'Fund. Class'!G48+'GO Class'!G48</f>
        <v>0</v>
      </c>
      <c r="G48" s="100">
        <f>'2021-JJ Class'!H48+'AfterSchool Class'!H48+'Summer Class'!H48+'BRANCHES class-With NSH exp'!H48+'Sch Part Class-WIth NSH expansi'!H48+'Fund. Class'!H48+'GO Class'!H48</f>
        <v>36400</v>
      </c>
      <c r="H48" s="100">
        <f>'2021-JJ Class'!I48+'AfterSchool Class'!I48+'Summer Class'!I48+'BRANCHES class-With NSH exp'!I48+'Sch Part Class-WIth NSH expansi'!I48+'Fund. Class'!I48+'GO Class'!I48</f>
        <v>23400</v>
      </c>
      <c r="I48" s="100">
        <f>'2021-JJ Class'!J48+'AfterSchool Class'!J48+'Summer Class'!J48+'BRANCHES class-With NSH exp'!J48+'Sch Part Class-WIth NSH expansi'!J48+'Fund. Class'!J48+'GO Class'!J48</f>
        <v>0</v>
      </c>
      <c r="J48" s="100">
        <f>'2021-JJ Class'!K48+'AfterSchool Class'!K48+'Summer Class'!K48+'BRANCHES class-With NSH exp'!K48+'Sch Part Class-WIth NSH expansi'!K48+'Fund. Class'!K48+'GO Class'!K48</f>
        <v>0</v>
      </c>
      <c r="K48" s="100">
        <f>'2021-JJ Class'!L48+'AfterSchool Class'!L48+'Summer Class'!L48+'BRANCHES class-With NSH exp'!L48+'Sch Part Class-WIth NSH expansi'!L48+'Fund. Class'!L48+'GO Class'!L48</f>
        <v>23400</v>
      </c>
      <c r="L48" s="100">
        <f>'2021-JJ Class'!M48+'AfterSchool Class'!M48+'Summer Class'!M48+'BRANCHES class-With NSH exp'!M48+'Sch Part Class-WIth NSH expansi'!M48+'Fund. Class'!M48+'GO Class'!M48</f>
        <v>0</v>
      </c>
      <c r="M48" s="100">
        <f>'2021-JJ Class'!N48+'AfterSchool Class'!N48+'Summer Class'!N48+'BRANCHES class-With NSH exp'!N48+'Sch Part Class-WIth NSH expansi'!N48+'Fund. Class'!N48+'GO Class'!N48</f>
        <v>0</v>
      </c>
      <c r="N48" s="100">
        <f>SUM(B48:M48)</f>
        <v>130000</v>
      </c>
    </row>
    <row r="49" spans="1:14" s="39" customFormat="1" ht="12" customHeight="1">
      <c r="A49" s="27" t="s">
        <v>43</v>
      </c>
      <c r="B49" s="102">
        <f t="shared" ref="B49:N49" si="6">SUM(B45:B48)</f>
        <v>23400</v>
      </c>
      <c r="C49" s="102">
        <f t="shared" si="6"/>
        <v>0</v>
      </c>
      <c r="D49" s="102">
        <f t="shared" si="6"/>
        <v>0</v>
      </c>
      <c r="E49" s="102">
        <f t="shared" si="6"/>
        <v>23400</v>
      </c>
      <c r="F49" s="102">
        <f t="shared" si="6"/>
        <v>0</v>
      </c>
      <c r="G49" s="102">
        <f t="shared" si="6"/>
        <v>36400</v>
      </c>
      <c r="H49" s="102">
        <f t="shared" si="6"/>
        <v>23400</v>
      </c>
      <c r="I49" s="102">
        <f t="shared" si="6"/>
        <v>0</v>
      </c>
      <c r="J49" s="102">
        <f t="shared" si="6"/>
        <v>0</v>
      </c>
      <c r="K49" s="102">
        <f t="shared" si="6"/>
        <v>23400</v>
      </c>
      <c r="L49" s="102">
        <f t="shared" si="6"/>
        <v>0</v>
      </c>
      <c r="M49" s="102">
        <f t="shared" si="6"/>
        <v>0</v>
      </c>
      <c r="N49" s="102">
        <f t="shared" si="6"/>
        <v>130000</v>
      </c>
    </row>
    <row r="50" spans="1:14" ht="12" customHeight="1">
      <c r="A50" s="1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t="12" customHeight="1">
      <c r="A51" s="27" t="s">
        <v>44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t="12" customHeight="1">
      <c r="A52" s="23" t="s">
        <v>45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12" customHeight="1">
      <c r="A53" s="23" t="s">
        <v>46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s="39" customFormat="1" ht="12" customHeight="1">
      <c r="A54" s="27" t="s">
        <v>47</v>
      </c>
      <c r="B54" s="102">
        <f>SUM(B52:B53)</f>
        <v>0</v>
      </c>
      <c r="C54" s="102">
        <f t="shared" ref="C54:N54" si="7">SUM(C52:C53)</f>
        <v>0</v>
      </c>
      <c r="D54" s="102">
        <f t="shared" si="7"/>
        <v>0</v>
      </c>
      <c r="E54" s="102">
        <f t="shared" si="7"/>
        <v>0</v>
      </c>
      <c r="F54" s="102">
        <f t="shared" si="7"/>
        <v>0</v>
      </c>
      <c r="G54" s="102">
        <f t="shared" si="7"/>
        <v>0</v>
      </c>
      <c r="H54" s="102">
        <f t="shared" si="7"/>
        <v>0</v>
      </c>
      <c r="I54" s="102">
        <f t="shared" si="7"/>
        <v>0</v>
      </c>
      <c r="J54" s="102">
        <f t="shared" si="7"/>
        <v>0</v>
      </c>
      <c r="K54" s="102">
        <f t="shared" si="7"/>
        <v>0</v>
      </c>
      <c r="L54" s="102">
        <f t="shared" si="7"/>
        <v>0</v>
      </c>
      <c r="M54" s="102">
        <f t="shared" si="7"/>
        <v>0</v>
      </c>
      <c r="N54" s="102">
        <f t="shared" si="7"/>
        <v>0</v>
      </c>
    </row>
    <row r="55" spans="1:14" ht="12" customHeigh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2" customHeight="1">
      <c r="A56" s="27" t="s">
        <v>48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t="12" customHeight="1">
      <c r="A57" s="23" t="s">
        <v>49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</row>
    <row r="58" spans="1:14" ht="12" customHeight="1">
      <c r="A58" s="23" t="s">
        <v>50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2" customHeight="1">
      <c r="A59" s="23" t="s">
        <v>51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2" customHeight="1">
      <c r="A60" s="23" t="s">
        <v>52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t="12" customHeight="1">
      <c r="A61" s="23" t="s">
        <v>53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s="39" customFormat="1" ht="12" customHeight="1">
      <c r="A62" s="27" t="s">
        <v>54</v>
      </c>
      <c r="B62" s="102">
        <f>SUM(B57:B61)</f>
        <v>0</v>
      </c>
      <c r="C62" s="102">
        <f t="shared" ref="C62:N62" si="8">SUM(C57:C61)</f>
        <v>0</v>
      </c>
      <c r="D62" s="102">
        <f t="shared" si="8"/>
        <v>0</v>
      </c>
      <c r="E62" s="102">
        <f t="shared" si="8"/>
        <v>0</v>
      </c>
      <c r="F62" s="102">
        <f t="shared" si="8"/>
        <v>0</v>
      </c>
      <c r="G62" s="102">
        <f t="shared" si="8"/>
        <v>0</v>
      </c>
      <c r="H62" s="102">
        <f t="shared" si="8"/>
        <v>0</v>
      </c>
      <c r="I62" s="102">
        <f t="shared" si="8"/>
        <v>0</v>
      </c>
      <c r="J62" s="102">
        <f t="shared" si="8"/>
        <v>0</v>
      </c>
      <c r="K62" s="102">
        <f t="shared" si="8"/>
        <v>0</v>
      </c>
      <c r="L62" s="102">
        <f t="shared" si="8"/>
        <v>0</v>
      </c>
      <c r="M62" s="102">
        <f t="shared" si="8"/>
        <v>0</v>
      </c>
      <c r="N62" s="102">
        <f t="shared" si="8"/>
        <v>0</v>
      </c>
    </row>
    <row r="63" spans="1:14" ht="12" customHeight="1">
      <c r="A63" s="11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2" customHeight="1">
      <c r="A64" s="27" t="s">
        <v>55</v>
      </c>
      <c r="B64" s="103"/>
      <c r="C64" s="103"/>
      <c r="D64" s="103"/>
      <c r="E64" s="103"/>
      <c r="F64" s="103"/>
      <c r="G64" s="100"/>
      <c r="H64" s="103"/>
      <c r="I64" s="103"/>
      <c r="J64" s="103"/>
      <c r="K64" s="103"/>
      <c r="L64" s="103"/>
      <c r="M64" s="103"/>
      <c r="N64" s="103"/>
    </row>
    <row r="65" spans="1:14" ht="12" customHeight="1">
      <c r="A65" s="23" t="s">
        <v>56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2" customHeight="1">
      <c r="A66" s="23" t="s">
        <v>57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2" customHeight="1">
      <c r="A67" s="23" t="s">
        <v>58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2" customHeight="1">
      <c r="A68" s="27" t="s">
        <v>59</v>
      </c>
      <c r="B68" s="102">
        <f>SUM(B65:B67)</f>
        <v>0</v>
      </c>
      <c r="C68" s="102">
        <f t="shared" ref="C68:N68" si="9">SUM(C65:C67)</f>
        <v>0</v>
      </c>
      <c r="D68" s="102">
        <f t="shared" si="9"/>
        <v>0</v>
      </c>
      <c r="E68" s="102">
        <f t="shared" si="9"/>
        <v>0</v>
      </c>
      <c r="F68" s="102">
        <f t="shared" si="9"/>
        <v>0</v>
      </c>
      <c r="G68" s="102">
        <f t="shared" si="9"/>
        <v>0</v>
      </c>
      <c r="H68" s="102">
        <f t="shared" si="9"/>
        <v>0</v>
      </c>
      <c r="I68" s="102">
        <f t="shared" si="9"/>
        <v>0</v>
      </c>
      <c r="J68" s="102">
        <f t="shared" si="9"/>
        <v>0</v>
      </c>
      <c r="K68" s="102">
        <f t="shared" si="9"/>
        <v>0</v>
      </c>
      <c r="L68" s="102">
        <f t="shared" si="9"/>
        <v>0</v>
      </c>
      <c r="M68" s="102">
        <f t="shared" si="9"/>
        <v>0</v>
      </c>
      <c r="N68" s="102">
        <f t="shared" si="9"/>
        <v>0</v>
      </c>
    </row>
    <row r="69" spans="1:14" ht="12" customHeight="1">
      <c r="A69" s="11"/>
      <c r="B69" s="100"/>
      <c r="C69" s="100"/>
      <c r="D69" s="100"/>
      <c r="E69" s="100"/>
      <c r="G69" s="100"/>
      <c r="H69" s="100"/>
      <c r="I69" s="100"/>
      <c r="J69" s="100"/>
      <c r="K69" s="100"/>
      <c r="L69" s="100"/>
      <c r="M69" s="100"/>
      <c r="N69" s="100"/>
    </row>
    <row r="70" spans="1:14" s="39" customFormat="1" ht="12" customHeight="1">
      <c r="A70" s="356" t="s">
        <v>60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t="12" customHeight="1">
      <c r="A71" s="23" t="s">
        <v>61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t="12" customHeight="1">
      <c r="A72" s="23" t="s">
        <v>62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ht="12" customHeight="1">
      <c r="A73" s="23" t="s">
        <v>63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t="12" customHeight="1">
      <c r="A74" s="23" t="s">
        <v>64</v>
      </c>
      <c r="B74" s="14">
        <f>'Fund. Class'!C74</f>
        <v>0</v>
      </c>
      <c r="C74" s="14">
        <f>'Fund. Class'!D74</f>
        <v>0</v>
      </c>
      <c r="D74" s="14">
        <f>'Fund. Class'!E74</f>
        <v>0</v>
      </c>
      <c r="E74" s="14">
        <f>'Fund. Class'!F74</f>
        <v>0</v>
      </c>
      <c r="F74" s="14">
        <f>'Fund. Class'!G74</f>
        <v>0</v>
      </c>
      <c r="G74" s="14">
        <f>'Fund. Class'!H74</f>
        <v>0</v>
      </c>
      <c r="H74" s="14">
        <f>'Fund. Class'!I74</f>
        <v>0</v>
      </c>
      <c r="I74" s="14">
        <f>'Fund. Class'!J74</f>
        <v>0</v>
      </c>
      <c r="J74" s="14">
        <f>'Fund. Class'!K74</f>
        <v>0</v>
      </c>
      <c r="K74" s="14">
        <f>'Fund. Class'!L74</f>
        <v>0</v>
      </c>
      <c r="L74" s="14">
        <f>'Fund. Class'!M74</f>
        <v>0</v>
      </c>
      <c r="M74" s="14">
        <f>'Fund. Class'!N74</f>
        <v>0</v>
      </c>
      <c r="N74" s="100">
        <f>SUM('Fund. Class'!C74:N74)</f>
        <v>0</v>
      </c>
    </row>
    <row r="75" spans="1:14" s="39" customFormat="1" ht="12" customHeight="1">
      <c r="A75" s="27" t="s">
        <v>65</v>
      </c>
      <c r="B75" s="102">
        <f t="shared" ref="B75:N75" si="10">SUM(B71:B74)</f>
        <v>0</v>
      </c>
      <c r="C75" s="102">
        <f t="shared" si="10"/>
        <v>0</v>
      </c>
      <c r="D75" s="102">
        <f t="shared" si="10"/>
        <v>0</v>
      </c>
      <c r="E75" s="102">
        <f t="shared" si="10"/>
        <v>0</v>
      </c>
      <c r="F75" s="102">
        <f t="shared" si="10"/>
        <v>0</v>
      </c>
      <c r="G75" s="102">
        <f t="shared" si="10"/>
        <v>0</v>
      </c>
      <c r="H75" s="102">
        <f t="shared" si="10"/>
        <v>0</v>
      </c>
      <c r="I75" s="102">
        <f t="shared" si="10"/>
        <v>0</v>
      </c>
      <c r="J75" s="102">
        <f t="shared" si="10"/>
        <v>0</v>
      </c>
      <c r="K75" s="102">
        <f t="shared" si="10"/>
        <v>0</v>
      </c>
      <c r="L75" s="102">
        <f t="shared" si="10"/>
        <v>0</v>
      </c>
      <c r="M75" s="102">
        <f t="shared" si="10"/>
        <v>0</v>
      </c>
      <c r="N75" s="102">
        <f t="shared" si="10"/>
        <v>0</v>
      </c>
    </row>
    <row r="76" spans="1:14" ht="12" customHeight="1">
      <c r="A76" s="11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2" customHeight="1">
      <c r="A77" s="27" t="s">
        <v>66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ht="12" customHeight="1">
      <c r="A78" s="23" t="s">
        <v>67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t="12" customHeight="1">
      <c r="A79" s="23" t="s">
        <v>68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t="12" customHeight="1">
      <c r="A80" s="23" t="s">
        <v>69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t="12" customHeight="1">
      <c r="A81" s="23" t="s">
        <v>70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t="12" customHeight="1">
      <c r="A82" s="23" t="s">
        <v>71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t="12" customHeight="1">
      <c r="A83" s="23" t="s">
        <v>72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s="39" customFormat="1" ht="12" customHeight="1">
      <c r="A84" s="27" t="s">
        <v>73</v>
      </c>
      <c r="B84" s="102">
        <f>SUM(B78:B83)</f>
        <v>0</v>
      </c>
      <c r="C84" s="102">
        <f t="shared" ref="C84:N84" si="11">SUM(C78:C83)</f>
        <v>0</v>
      </c>
      <c r="D84" s="102">
        <f t="shared" si="11"/>
        <v>0</v>
      </c>
      <c r="E84" s="102">
        <f t="shared" si="11"/>
        <v>0</v>
      </c>
      <c r="F84" s="102">
        <f t="shared" si="11"/>
        <v>0</v>
      </c>
      <c r="G84" s="102">
        <f t="shared" si="11"/>
        <v>0</v>
      </c>
      <c r="H84" s="102">
        <f t="shared" si="11"/>
        <v>0</v>
      </c>
      <c r="I84" s="102">
        <f t="shared" si="11"/>
        <v>0</v>
      </c>
      <c r="J84" s="102">
        <f t="shared" si="11"/>
        <v>0</v>
      </c>
      <c r="K84" s="102">
        <f t="shared" si="11"/>
        <v>0</v>
      </c>
      <c r="L84" s="102">
        <f t="shared" si="11"/>
        <v>0</v>
      </c>
      <c r="M84" s="102">
        <f t="shared" si="11"/>
        <v>0</v>
      </c>
      <c r="N84" s="102">
        <f t="shared" si="11"/>
        <v>0</v>
      </c>
    </row>
    <row r="85" spans="1:14" ht="12" customHeight="1">
      <c r="A85" s="11" t="s">
        <v>74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s="39" customFormat="1" ht="12" customHeight="1">
      <c r="A86" s="27" t="s">
        <v>75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1:14" ht="12" customHeight="1">
      <c r="A87" s="23" t="s">
        <v>76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t="12" customHeight="1">
      <c r="A88" s="23" t="s">
        <v>77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s="39" customFormat="1" ht="12" customHeight="1">
      <c r="A89" s="27" t="s">
        <v>78</v>
      </c>
      <c r="B89" s="102">
        <f>SUM(B87:B88)</f>
        <v>0</v>
      </c>
      <c r="C89" s="102">
        <f t="shared" ref="C89:N89" si="12">SUM(C87:C88)</f>
        <v>0</v>
      </c>
      <c r="D89" s="102">
        <f t="shared" si="12"/>
        <v>0</v>
      </c>
      <c r="E89" s="102">
        <f t="shared" si="12"/>
        <v>0</v>
      </c>
      <c r="F89" s="102">
        <f t="shared" si="12"/>
        <v>0</v>
      </c>
      <c r="G89" s="102">
        <f t="shared" si="12"/>
        <v>0</v>
      </c>
      <c r="H89" s="102">
        <f t="shared" si="12"/>
        <v>0</v>
      </c>
      <c r="I89" s="102">
        <f t="shared" si="12"/>
        <v>0</v>
      </c>
      <c r="J89" s="102">
        <f t="shared" si="12"/>
        <v>0</v>
      </c>
      <c r="K89" s="102">
        <f t="shared" si="12"/>
        <v>0</v>
      </c>
      <c r="L89" s="102">
        <f t="shared" si="12"/>
        <v>0</v>
      </c>
      <c r="M89" s="102">
        <f t="shared" si="12"/>
        <v>0</v>
      </c>
      <c r="N89" s="102">
        <f t="shared" si="12"/>
        <v>0</v>
      </c>
    </row>
    <row r="90" spans="1:14" ht="12" customHeight="1">
      <c r="A90" s="11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t="12" customHeight="1">
      <c r="A91" s="27" t="s">
        <v>79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</row>
    <row r="92" spans="1:14" ht="12" customHeight="1">
      <c r="A92" s="23" t="s">
        <v>80</v>
      </c>
      <c r="B92" s="100">
        <v>313</v>
      </c>
      <c r="C92" s="100">
        <v>313</v>
      </c>
      <c r="D92" s="100">
        <v>313</v>
      </c>
      <c r="E92" s="100">
        <v>313</v>
      </c>
      <c r="F92" s="100">
        <v>313</v>
      </c>
      <c r="G92" s="100"/>
      <c r="H92" s="100"/>
      <c r="I92" s="100"/>
      <c r="J92" s="100"/>
      <c r="K92" s="100"/>
      <c r="L92" s="100"/>
      <c r="M92" s="100"/>
      <c r="N92" s="100">
        <v>2004</v>
      </c>
    </row>
    <row r="93" spans="1:14" ht="12" customHeight="1">
      <c r="A93" s="23" t="s">
        <v>81</v>
      </c>
      <c r="B93" s="100">
        <v>788</v>
      </c>
      <c r="C93" s="100">
        <v>788</v>
      </c>
      <c r="D93" s="100">
        <v>788</v>
      </c>
      <c r="E93" s="100">
        <v>788</v>
      </c>
      <c r="F93" s="100">
        <v>788</v>
      </c>
      <c r="G93" s="100"/>
      <c r="H93" s="100"/>
      <c r="I93" s="100"/>
      <c r="J93" s="100"/>
      <c r="K93" s="100"/>
      <c r="L93" s="100"/>
      <c r="M93" s="100"/>
      <c r="N93" s="100"/>
    </row>
    <row r="94" spans="1:14" ht="12" customHeight="1">
      <c r="A94" s="355" t="s">
        <v>82</v>
      </c>
      <c r="B94" s="100">
        <v>350</v>
      </c>
      <c r="C94" s="100">
        <v>350</v>
      </c>
      <c r="D94" s="100">
        <v>350</v>
      </c>
      <c r="E94" s="100">
        <v>350</v>
      </c>
      <c r="F94" s="100">
        <v>350</v>
      </c>
      <c r="G94" s="100">
        <v>350</v>
      </c>
      <c r="H94" s="100">
        <v>350</v>
      </c>
      <c r="I94" s="100">
        <v>350</v>
      </c>
      <c r="J94" s="100">
        <v>350</v>
      </c>
      <c r="K94" s="100">
        <v>350</v>
      </c>
      <c r="L94" s="100">
        <v>350</v>
      </c>
      <c r="M94" s="100">
        <v>350</v>
      </c>
      <c r="N94" s="100">
        <v>2004</v>
      </c>
    </row>
    <row r="95" spans="1:14" ht="12" customHeight="1">
      <c r="A95" s="355" t="s">
        <v>83</v>
      </c>
      <c r="B95" s="100"/>
      <c r="C95" s="100"/>
      <c r="D95" s="100"/>
      <c r="E95" s="100"/>
      <c r="F95" s="100"/>
      <c r="G95" s="100"/>
      <c r="H95" s="100">
        <v>1000</v>
      </c>
      <c r="I95" s="100">
        <v>1000</v>
      </c>
      <c r="J95" s="100"/>
      <c r="K95" s="100"/>
      <c r="L95" s="100"/>
      <c r="M95" s="100"/>
      <c r="N95" s="100"/>
    </row>
    <row r="96" spans="1:14" ht="12" customHeight="1">
      <c r="A96" s="14" t="s">
        <v>84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358">
        <f>SUM(B96:M96)</f>
        <v>0</v>
      </c>
    </row>
    <row r="97" spans="1:14" ht="12" customHeight="1">
      <c r="A97" s="355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 ht="12" customHeight="1">
      <c r="A98" s="268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s="39" customFormat="1" ht="12" customHeight="1">
      <c r="A99" s="27" t="s">
        <v>85</v>
      </c>
      <c r="B99" s="102">
        <f t="shared" ref="B99:N99" si="13">SUM(B92:B98)</f>
        <v>1451</v>
      </c>
      <c r="C99" s="102">
        <f t="shared" si="13"/>
        <v>1451</v>
      </c>
      <c r="D99" s="102">
        <f t="shared" si="13"/>
        <v>1451</v>
      </c>
      <c r="E99" s="102">
        <f t="shared" si="13"/>
        <v>1451</v>
      </c>
      <c r="F99" s="102">
        <f t="shared" si="13"/>
        <v>1451</v>
      </c>
      <c r="G99" s="102">
        <f t="shared" si="13"/>
        <v>350</v>
      </c>
      <c r="H99" s="102">
        <f t="shared" si="13"/>
        <v>1350</v>
      </c>
      <c r="I99" s="102">
        <f t="shared" si="13"/>
        <v>1350</v>
      </c>
      <c r="J99" s="102">
        <f t="shared" si="13"/>
        <v>350</v>
      </c>
      <c r="K99" s="102">
        <f t="shared" si="13"/>
        <v>350</v>
      </c>
      <c r="L99" s="102">
        <f t="shared" si="13"/>
        <v>350</v>
      </c>
      <c r="M99" s="102">
        <f t="shared" si="13"/>
        <v>350</v>
      </c>
      <c r="N99" s="102">
        <f t="shared" si="13"/>
        <v>4008</v>
      </c>
    </row>
    <row r="100" spans="1:14" ht="14.25" customHeight="1">
      <c r="A100" s="33" t="s">
        <v>86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 s="60" customFormat="1" ht="17.25" customHeight="1">
      <c r="A101" s="56" t="s">
        <v>87</v>
      </c>
      <c r="B101" s="106">
        <v>117879</v>
      </c>
      <c r="C101" s="106">
        <f t="shared" ref="C101:M101" si="14">SUM(C100,C99,C89,C85,C84,C75,C68,C62,C54,C49,C42,C26,C14)</f>
        <v>44129</v>
      </c>
      <c r="D101" s="106">
        <f t="shared" si="14"/>
        <v>44129</v>
      </c>
      <c r="E101" s="106">
        <f t="shared" si="14"/>
        <v>94029</v>
      </c>
      <c r="F101" s="106">
        <f t="shared" si="14"/>
        <v>44129</v>
      </c>
      <c r="G101" s="106">
        <f t="shared" si="14"/>
        <v>76250</v>
      </c>
      <c r="H101" s="106">
        <f t="shared" si="14"/>
        <v>55250</v>
      </c>
      <c r="I101" s="106">
        <f t="shared" si="14"/>
        <v>31850</v>
      </c>
      <c r="J101" s="106">
        <f t="shared" si="14"/>
        <v>41850</v>
      </c>
      <c r="K101" s="106">
        <f t="shared" si="14"/>
        <v>75250</v>
      </c>
      <c r="L101" s="106">
        <f t="shared" si="14"/>
        <v>41850</v>
      </c>
      <c r="M101" s="106">
        <f t="shared" si="14"/>
        <v>93850</v>
      </c>
      <c r="N101" s="106">
        <f>SUM(N99+N14+N26+N42+N49)</f>
        <v>756970.86</v>
      </c>
    </row>
    <row r="102" spans="1:14" ht="13.5" customHeight="1">
      <c r="A102" s="11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 ht="15.75" customHeight="1">
      <c r="A103" s="55" t="s">
        <v>88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1:14" s="39" customFormat="1" ht="12" customHeight="1">
      <c r="A104" s="27" t="s">
        <v>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1:14" ht="12" customHeight="1">
      <c r="A105" s="22" t="s">
        <v>90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 ht="12" customHeight="1">
      <c r="A106" s="22" t="s">
        <v>91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 ht="12" customHeight="1">
      <c r="A107" s="22" t="s">
        <v>92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ht="12" customHeight="1">
      <c r="A108" s="22" t="s">
        <v>93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 s="39" customFormat="1" ht="12" customHeight="1">
      <c r="A109" s="27" t="s">
        <v>94</v>
      </c>
      <c r="B109" s="102">
        <f>SUM(B105:B108)</f>
        <v>0</v>
      </c>
      <c r="C109" s="102">
        <f t="shared" ref="C109:N109" si="15">SUM(C105:C108)</f>
        <v>0</v>
      </c>
      <c r="D109" s="102">
        <f t="shared" si="15"/>
        <v>0</v>
      </c>
      <c r="E109" s="102">
        <f t="shared" si="15"/>
        <v>0</v>
      </c>
      <c r="F109" s="102">
        <f t="shared" si="15"/>
        <v>0</v>
      </c>
      <c r="G109" s="102">
        <f t="shared" si="15"/>
        <v>0</v>
      </c>
      <c r="H109" s="102">
        <f t="shared" si="15"/>
        <v>0</v>
      </c>
      <c r="I109" s="102">
        <f t="shared" si="15"/>
        <v>0</v>
      </c>
      <c r="J109" s="102">
        <f t="shared" si="15"/>
        <v>0</v>
      </c>
      <c r="K109" s="102">
        <f t="shared" si="15"/>
        <v>0</v>
      </c>
      <c r="L109" s="102">
        <f t="shared" si="15"/>
        <v>0</v>
      </c>
      <c r="M109" s="102">
        <f t="shared" si="15"/>
        <v>0</v>
      </c>
      <c r="N109" s="102">
        <f t="shared" si="15"/>
        <v>0</v>
      </c>
    </row>
    <row r="110" spans="1:14" s="39" customFormat="1" ht="12" customHeight="1">
      <c r="A110" s="45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</row>
    <row r="111" spans="1:14" s="39" customFormat="1" ht="12" customHeight="1">
      <c r="A111" s="27" t="s">
        <v>95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1:14" ht="12" customHeight="1">
      <c r="A112" s="22" t="s">
        <v>96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 ht="12" customHeight="1">
      <c r="A113" s="22" t="s">
        <v>97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 ht="12" customHeight="1">
      <c r="A114" s="22" t="s">
        <v>98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 ht="12" customHeight="1">
      <c r="A115" s="22" t="s">
        <v>99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 ht="12" customHeight="1">
      <c r="A116" s="22" t="s">
        <v>100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8" spans="1:14" s="350" customFormat="1" ht="12" customHeight="1">
      <c r="A118" s="342" t="s">
        <v>101</v>
      </c>
      <c r="B118" s="349">
        <f t="shared" ref="B118:N118" si="16">SUM(B112:B116)</f>
        <v>0</v>
      </c>
      <c r="C118" s="349">
        <f t="shared" si="16"/>
        <v>0</v>
      </c>
      <c r="D118" s="349">
        <f t="shared" si="16"/>
        <v>0</v>
      </c>
      <c r="E118" s="349">
        <f t="shared" si="16"/>
        <v>0</v>
      </c>
      <c r="F118" s="349">
        <f t="shared" si="16"/>
        <v>0</v>
      </c>
      <c r="G118" s="349">
        <f t="shared" si="16"/>
        <v>0</v>
      </c>
      <c r="H118" s="349">
        <f t="shared" si="16"/>
        <v>0</v>
      </c>
      <c r="I118" s="349">
        <f t="shared" si="16"/>
        <v>0</v>
      </c>
      <c r="J118" s="349">
        <f t="shared" si="16"/>
        <v>0</v>
      </c>
      <c r="K118" s="349">
        <f t="shared" si="16"/>
        <v>0</v>
      </c>
      <c r="L118" s="349">
        <f t="shared" si="16"/>
        <v>0</v>
      </c>
      <c r="M118" s="349">
        <f t="shared" si="16"/>
        <v>0</v>
      </c>
      <c r="N118" s="349">
        <f t="shared" si="16"/>
        <v>0</v>
      </c>
    </row>
    <row r="119" spans="1:14" s="348" customFormat="1" ht="12" customHeight="1">
      <c r="A119" s="342" t="s">
        <v>102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</row>
    <row r="120" spans="1:14" s="263" customFormat="1" ht="12" customHeight="1">
      <c r="A120" s="265" t="s">
        <v>103</v>
      </c>
      <c r="B120" s="266">
        <f>N120/12</f>
        <v>376.75</v>
      </c>
      <c r="C120" s="266">
        <v>376.75</v>
      </c>
      <c r="D120" s="266">
        <v>376.75</v>
      </c>
      <c r="E120" s="266">
        <v>376.75</v>
      </c>
      <c r="F120" s="266">
        <v>376.75</v>
      </c>
      <c r="G120" s="266">
        <v>376.75</v>
      </c>
      <c r="H120" s="266">
        <v>376.75</v>
      </c>
      <c r="I120" s="266">
        <v>376.75</v>
      </c>
      <c r="J120" s="266">
        <v>376.75</v>
      </c>
      <c r="K120" s="266">
        <v>376.75</v>
      </c>
      <c r="L120" s="266">
        <v>376.75</v>
      </c>
      <c r="M120" s="266">
        <v>376.75</v>
      </c>
      <c r="N120" s="266">
        <v>4521</v>
      </c>
    </row>
    <row r="121" spans="1:14" s="263" customFormat="1" ht="12" customHeight="1">
      <c r="A121" s="265" t="s">
        <v>104</v>
      </c>
      <c r="B121" s="266">
        <v>975</v>
      </c>
      <c r="C121" s="266">
        <v>975</v>
      </c>
      <c r="D121" s="266">
        <v>975</v>
      </c>
      <c r="E121" s="266">
        <v>975</v>
      </c>
      <c r="F121" s="266">
        <v>975</v>
      </c>
      <c r="G121" s="266">
        <v>975</v>
      </c>
      <c r="H121" s="266">
        <v>975</v>
      </c>
      <c r="I121" s="266">
        <v>975</v>
      </c>
      <c r="J121" s="266">
        <v>975</v>
      </c>
      <c r="K121" s="266">
        <v>975</v>
      </c>
      <c r="L121" s="266">
        <v>975</v>
      </c>
      <c r="M121" s="266">
        <v>975</v>
      </c>
      <c r="N121" s="266">
        <v>11700</v>
      </c>
    </row>
    <row r="122" spans="1:14" ht="12" customHeight="1">
      <c r="A122" s="265" t="s">
        <v>105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1</v>
      </c>
      <c r="J122" s="116">
        <v>2</v>
      </c>
      <c r="K122" s="116">
        <v>3</v>
      </c>
      <c r="L122" s="116">
        <v>4</v>
      </c>
      <c r="M122" s="116">
        <v>5</v>
      </c>
      <c r="N122" s="116"/>
    </row>
    <row r="123" spans="1:14" ht="12" customHeight="1">
      <c r="A123" s="265" t="s">
        <v>242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266">
        <v>24000</v>
      </c>
    </row>
    <row r="124" spans="1:14" ht="12" customHeight="1">
      <c r="A124" s="265" t="s">
        <v>106</v>
      </c>
      <c r="B124" s="116">
        <v>750</v>
      </c>
      <c r="C124" s="116">
        <v>750</v>
      </c>
      <c r="D124" s="116">
        <v>750</v>
      </c>
      <c r="E124" s="116">
        <v>750</v>
      </c>
      <c r="F124" s="116">
        <v>750</v>
      </c>
      <c r="G124" s="116">
        <v>750</v>
      </c>
      <c r="H124" s="116">
        <v>750</v>
      </c>
      <c r="I124" s="116">
        <v>750</v>
      </c>
      <c r="J124" s="116">
        <v>750</v>
      </c>
      <c r="K124" s="116">
        <v>750</v>
      </c>
      <c r="L124" s="116">
        <v>750</v>
      </c>
      <c r="M124" s="116">
        <v>750</v>
      </c>
      <c r="N124" s="116">
        <f>SUM(B124:M124)</f>
        <v>9000</v>
      </c>
    </row>
    <row r="125" spans="1:14" s="263" customFormat="1" ht="12" customHeight="1">
      <c r="A125" s="265" t="s">
        <v>107</v>
      </c>
      <c r="B125" s="266">
        <v>150</v>
      </c>
      <c r="C125" s="266">
        <v>150</v>
      </c>
      <c r="D125" s="266">
        <v>150</v>
      </c>
      <c r="E125" s="266">
        <v>150</v>
      </c>
      <c r="F125" s="266">
        <v>150</v>
      </c>
      <c r="G125" s="266">
        <v>150</v>
      </c>
      <c r="H125" s="266">
        <v>150</v>
      </c>
      <c r="I125" s="266">
        <v>150</v>
      </c>
      <c r="J125" s="266">
        <v>150</v>
      </c>
      <c r="K125" s="266">
        <v>150</v>
      </c>
      <c r="L125" s="266">
        <v>150</v>
      </c>
      <c r="M125" s="266">
        <v>150</v>
      </c>
      <c r="N125" s="266">
        <v>2400</v>
      </c>
    </row>
    <row r="126" spans="1:14" ht="12" customHeight="1">
      <c r="A126" s="265" t="s">
        <v>108</v>
      </c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4" ht="12" customHeight="1">
      <c r="A127" s="265" t="s">
        <v>109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1:14" s="319" customFormat="1" ht="12" customHeight="1">
      <c r="A128" s="317" t="s">
        <v>110</v>
      </c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</row>
    <row r="129" spans="1:14" s="319" customFormat="1" ht="12" customHeight="1">
      <c r="A129" s="320" t="s">
        <v>111</v>
      </c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</row>
    <row r="130" spans="1:14" s="334" customFormat="1" ht="12" customHeight="1">
      <c r="A130" s="320" t="s">
        <v>244</v>
      </c>
      <c r="B130" s="333" t="e">
        <f>SUM(#REF!)</f>
        <v>#REF!</v>
      </c>
      <c r="C130" s="333" t="e">
        <f>SUM(#REF!)</f>
        <v>#REF!</v>
      </c>
      <c r="D130" s="333" t="e">
        <f>SUM(#REF!)</f>
        <v>#REF!</v>
      </c>
      <c r="E130" s="333" t="e">
        <f>SUM(#REF!)</f>
        <v>#REF!</v>
      </c>
      <c r="F130" s="333" t="e">
        <f>SUM(#REF!)</f>
        <v>#REF!</v>
      </c>
      <c r="G130" s="333" t="e">
        <f>SUM(#REF!)</f>
        <v>#REF!</v>
      </c>
      <c r="H130" s="333" t="e">
        <f>SUM(#REF!)</f>
        <v>#REF!</v>
      </c>
      <c r="I130" s="333" t="e">
        <f>SUM(#REF!)</f>
        <v>#REF!</v>
      </c>
      <c r="J130" s="333" t="e">
        <f>SUM(#REF!)</f>
        <v>#REF!</v>
      </c>
      <c r="K130" s="333" t="e">
        <f>SUM(#REF!)</f>
        <v>#REF!</v>
      </c>
      <c r="L130" s="333" t="e">
        <f>SUM(#REF!)</f>
        <v>#REF!</v>
      </c>
      <c r="M130" s="333" t="e">
        <f>SUM(#REF!)</f>
        <v>#REF!</v>
      </c>
      <c r="N130" s="333">
        <v>0</v>
      </c>
    </row>
    <row r="131" spans="1:14" s="48" customFormat="1" ht="12" customHeight="1">
      <c r="A131" s="336" t="s">
        <v>122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1:14" ht="12" customHeight="1">
      <c r="A132" s="335" t="s">
        <v>124</v>
      </c>
      <c r="B132" s="100">
        <f>'2021-JJ Class'!C147+'AfterSchool Class'!C146+'Summer Class'!C146+'BRANCHES class-With NSH exp'!C146+'Sch Part Class-WIth NSH expansi'!C146+'Fund. Class'!C146+'GO Class'!C146</f>
        <v>0</v>
      </c>
      <c r="C132" s="100">
        <f>'2021-JJ Class'!D147+'AfterSchool Class'!D146+'Summer Class'!D146+'BRANCHES class-With NSH exp'!D146+'Sch Part Class-WIth NSH expansi'!D146+'Fund. Class'!D146+'GO Class'!D146</f>
        <v>0</v>
      </c>
      <c r="D132" s="100">
        <f>'2021-JJ Class'!E147+'AfterSchool Class'!E146+'Summer Class'!E146+'BRANCHES class-With NSH exp'!E146+'Sch Part Class-WIth NSH expansi'!E146+'Fund. Class'!E146+'GO Class'!E146</f>
        <v>0</v>
      </c>
      <c r="E132" s="100">
        <f>'2021-JJ Class'!F147+'AfterSchool Class'!F146+'Summer Class'!F146+'BRANCHES class-With NSH exp'!F146+'Sch Part Class-WIth NSH expansi'!F146+'Fund. Class'!F146+'GO Class'!F146</f>
        <v>0</v>
      </c>
      <c r="F132" s="100">
        <f>'2021-JJ Class'!G147+'AfterSchool Class'!G146+'Summer Class'!G146+'BRANCHES class-With NSH exp'!G146+'Sch Part Class-WIth NSH expansi'!G146+'Fund. Class'!G146+'GO Class'!G146</f>
        <v>0</v>
      </c>
      <c r="G132" s="100">
        <f>'2021-JJ Class'!H147+'AfterSchool Class'!H146+'Summer Class'!H146+'BRANCHES class-With NSH exp'!H146+'Sch Part Class-WIth NSH expansi'!H146+'Fund. Class'!H146+'GO Class'!H146</f>
        <v>0</v>
      </c>
      <c r="H132" s="100">
        <f>'2021-JJ Class'!I147+'AfterSchool Class'!I146+'Summer Class'!I146+'BRANCHES class-With NSH exp'!I146+'Sch Part Class-WIth NSH expansi'!I146+'Fund. Class'!I146+'GO Class'!I146</f>
        <v>0</v>
      </c>
      <c r="I132" s="100">
        <f>'2021-JJ Class'!J147+'AfterSchool Class'!J146+'Summer Class'!J146+'BRANCHES class-With NSH exp'!J146+'Sch Part Class-WIth NSH expansi'!J146+'Fund. Class'!J146+'GO Class'!J146</f>
        <v>0</v>
      </c>
      <c r="J132" s="100">
        <f>'2021-JJ Class'!K147+'AfterSchool Class'!K146+'Summer Class'!K146+'BRANCHES class-With NSH exp'!K146+'Sch Part Class-WIth NSH expansi'!K146+'Fund. Class'!K146+'GO Class'!K146</f>
        <v>0</v>
      </c>
      <c r="K132" s="100">
        <f>'2021-JJ Class'!L147+'AfterSchool Class'!L146+'Summer Class'!L146+'BRANCHES class-With NSH exp'!L146+'Sch Part Class-WIth NSH expansi'!L146+'Fund. Class'!L146+'GO Class'!L146</f>
        <v>0</v>
      </c>
      <c r="L132" s="100">
        <f>'2021-JJ Class'!M147+'AfterSchool Class'!M146+'Summer Class'!M146+'BRANCHES class-With NSH exp'!M146+'Sch Part Class-WIth NSH expansi'!M146+'Fund. Class'!M146+'GO Class'!M146</f>
        <v>0</v>
      </c>
      <c r="M132" s="100">
        <f>'2021-JJ Class'!N147+'AfterSchool Class'!N146+'Summer Class'!N146+'BRANCHES class-With NSH exp'!N146+'Sch Part Class-WIth NSH expansi'!N146+'Fund. Class'!N146+'GO Class'!N146</f>
        <v>0</v>
      </c>
      <c r="N132" s="100">
        <f>SUM(B132:M132)</f>
        <v>0</v>
      </c>
    </row>
    <row r="133" spans="1:14" s="48" customFormat="1" ht="12" customHeight="1">
      <c r="A133" s="339" t="s">
        <v>125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1:14" ht="12" customHeight="1">
      <c r="A134" s="337" t="s">
        <v>126</v>
      </c>
      <c r="B134" s="100"/>
      <c r="C134" s="100"/>
      <c r="D134" s="100"/>
      <c r="E134" s="100"/>
      <c r="F134" s="100"/>
      <c r="G134" s="325">
        <v>1300</v>
      </c>
      <c r="H134" s="325">
        <v>5200</v>
      </c>
      <c r="I134" s="325">
        <v>1300</v>
      </c>
      <c r="J134" s="100"/>
      <c r="K134" s="100"/>
      <c r="L134" s="100"/>
      <c r="M134" s="100"/>
      <c r="N134" s="100">
        <v>29400</v>
      </c>
    </row>
    <row r="135" spans="1:14" ht="12" customHeight="1">
      <c r="A135" s="337" t="s">
        <v>245</v>
      </c>
      <c r="B135" s="100">
        <f>'2021-JJ Class'!C150+'AfterSchool Class'!C149+'Summer Class'!C149+'BRANCHES class-With NSH exp'!C149+'Sch Part Class-WIth NSH expansi'!C149+'Fund. Class'!C149+'GO Class'!C149</f>
        <v>0</v>
      </c>
      <c r="C135" s="100">
        <f>'2021-JJ Class'!D150+'AfterSchool Class'!D149+'Summer Class'!D149+'BRANCHES class-With NSH exp'!D149+'Sch Part Class-WIth NSH expansi'!D149+'Fund. Class'!D149+'GO Class'!D149</f>
        <v>0</v>
      </c>
      <c r="D135" s="100">
        <f>'2021-JJ Class'!E150+'AfterSchool Class'!E149+'Summer Class'!E149+'BRANCHES class-With NSH exp'!E149+'Sch Part Class-WIth NSH expansi'!E149+'Fund. Class'!E149+'GO Class'!E149</f>
        <v>0</v>
      </c>
      <c r="E135" s="100">
        <f>'2021-JJ Class'!F150+'AfterSchool Class'!F149+'Summer Class'!F149+'BRANCHES class-With NSH exp'!F149+'Sch Part Class-WIth NSH expansi'!F149+'Fund. Class'!F149+'GO Class'!F149</f>
        <v>0</v>
      </c>
      <c r="F135" s="100">
        <f>'2021-JJ Class'!G150+'AfterSchool Class'!G149+'Summer Class'!G149+'BRANCHES class-With NSH exp'!G149+'Sch Part Class-WIth NSH expansi'!G149+'Fund. Class'!G149+'GO Class'!G149</f>
        <v>0</v>
      </c>
      <c r="G135" s="325">
        <v>667</v>
      </c>
      <c r="H135" s="325">
        <v>2666</v>
      </c>
      <c r="I135" s="325">
        <v>667</v>
      </c>
      <c r="J135" s="100">
        <f>'2021-JJ Class'!K150+'AfterSchool Class'!K149+'Summer Class'!K149+'BRANCHES class-With NSH exp'!K149+'Sch Part Class-WIth NSH expansi'!K149+'Fund. Class'!K149+'GO Class'!K149</f>
        <v>0</v>
      </c>
      <c r="K135" s="100">
        <f>'2021-JJ Class'!L150+'AfterSchool Class'!L149+'Summer Class'!L149+'BRANCHES class-With NSH exp'!L149+'Sch Part Class-WIth NSH expansi'!L149+'Fund. Class'!L149+'GO Class'!L149</f>
        <v>0</v>
      </c>
      <c r="L135" s="100">
        <f>'2021-JJ Class'!M150+'AfterSchool Class'!M149+'Summer Class'!M149+'BRANCHES class-With NSH exp'!M149+'Sch Part Class-WIth NSH expansi'!M149+'Fund. Class'!M149+'GO Class'!M149</f>
        <v>0</v>
      </c>
      <c r="M135" s="100">
        <f>'2021-JJ Class'!N150+'AfterSchool Class'!N149+'Summer Class'!N149+'BRANCHES class-With NSH exp'!N149+'Sch Part Class-WIth NSH expansi'!N149+'Fund. Class'!N149+'GO Class'!N149</f>
        <v>0</v>
      </c>
      <c r="N135" s="100">
        <f>SUM(B135:M135)</f>
        <v>4000</v>
      </c>
    </row>
    <row r="136" spans="1:14" ht="12" customHeight="1">
      <c r="A136" s="337" t="s">
        <v>127</v>
      </c>
      <c r="B136" s="100">
        <f>'2021-JJ Class'!C151+'AfterSchool Class'!C150+'Summer Class'!C150+'BRANCHES class-With NSH exp'!C150+'Sch Part Class-WIth NSH expansi'!C150+'Fund. Class'!C150+'GO Class'!C150</f>
        <v>0</v>
      </c>
      <c r="C136" s="100">
        <f>'2021-JJ Class'!D151+'AfterSchool Class'!D150+'Summer Class'!D150+'BRANCHES class-With NSH exp'!D150+'Sch Part Class-WIth NSH expansi'!D150+'Fund. Class'!D150+'GO Class'!D150</f>
        <v>0</v>
      </c>
      <c r="D136" s="100">
        <f>'2021-JJ Class'!E151+'AfterSchool Class'!E150+'Summer Class'!E150+'BRANCHES class-With NSH exp'!E150+'Sch Part Class-WIth NSH expansi'!E150+'Fund. Class'!E150+'GO Class'!E150</f>
        <v>0</v>
      </c>
      <c r="E136" s="100">
        <f>'2021-JJ Class'!F151+'AfterSchool Class'!F150+'Summer Class'!F150+'BRANCHES class-With NSH exp'!F150+'Sch Part Class-WIth NSH expansi'!F150+'Fund. Class'!F150+'GO Class'!F150</f>
        <v>0</v>
      </c>
      <c r="F136" s="100">
        <f>'2021-JJ Class'!G151+'AfterSchool Class'!G150+'Summer Class'!G150+'BRANCHES class-With NSH exp'!G150+'Sch Part Class-WIth NSH expansi'!G150+'Fund. Class'!G150+'GO Class'!G150</f>
        <v>0</v>
      </c>
      <c r="G136" s="100">
        <f>'2021-JJ Class'!H151+'AfterSchool Class'!H150+'Summer Class'!H150+'BRANCHES class-With NSH exp'!H150+'Sch Part Class-WIth NSH expansi'!H150+'Fund. Class'!H150+'GO Class'!H150</f>
        <v>0</v>
      </c>
      <c r="H136" s="100">
        <f>'2021-JJ Class'!I151+'AfterSchool Class'!I150+'Summer Class'!I150+'BRANCHES class-With NSH exp'!I150+'Sch Part Class-WIth NSH expansi'!I150+'Fund. Class'!I150+'GO Class'!I150</f>
        <v>0</v>
      </c>
      <c r="I136" s="100">
        <f>'2021-JJ Class'!J151+'AfterSchool Class'!J150+'Summer Class'!J150+'BRANCHES class-With NSH exp'!J150+'Sch Part Class-WIth NSH expansi'!J150+'Fund. Class'!J150+'GO Class'!J150</f>
        <v>0</v>
      </c>
      <c r="J136" s="100">
        <f>'2021-JJ Class'!K151+'AfterSchool Class'!K150+'Summer Class'!K150+'BRANCHES class-With NSH exp'!K150+'Sch Part Class-WIth NSH expansi'!K150+'Fund. Class'!K150+'GO Class'!K150</f>
        <v>0</v>
      </c>
      <c r="K136" s="100">
        <f>'2021-JJ Class'!L151+'AfterSchool Class'!L150+'Summer Class'!L150+'BRANCHES class-With NSH exp'!L150+'Sch Part Class-WIth NSH expansi'!L150+'Fund. Class'!L150+'GO Class'!L150</f>
        <v>0</v>
      </c>
      <c r="L136" s="100">
        <f>'2021-JJ Class'!M151+'AfterSchool Class'!M150+'Summer Class'!M150+'BRANCHES class-With NSH exp'!M150+'Sch Part Class-WIth NSH expansi'!M150+'Fund. Class'!M150+'GO Class'!M150</f>
        <v>0</v>
      </c>
      <c r="M136" s="100">
        <f>'2021-JJ Class'!N151+'AfterSchool Class'!N150+'Summer Class'!N150+'BRANCHES class-With NSH exp'!N150+'Sch Part Class-WIth NSH expansi'!N150+'Fund. Class'!N150+'GO Class'!N150</f>
        <v>0</v>
      </c>
      <c r="N136" s="100"/>
    </row>
    <row r="137" spans="1:14" ht="12" customHeight="1">
      <c r="A137" s="337" t="s">
        <v>128</v>
      </c>
      <c r="B137" s="325">
        <v>1200</v>
      </c>
      <c r="C137" s="325">
        <v>1200</v>
      </c>
      <c r="D137" s="325">
        <v>1200</v>
      </c>
      <c r="E137" s="325">
        <v>1200</v>
      </c>
      <c r="F137" s="325">
        <v>1200</v>
      </c>
      <c r="G137" s="325">
        <v>0</v>
      </c>
      <c r="H137" s="325">
        <v>0</v>
      </c>
      <c r="I137" s="325">
        <v>0</v>
      </c>
      <c r="J137" s="325">
        <v>1200</v>
      </c>
      <c r="K137" s="325">
        <v>1200</v>
      </c>
      <c r="L137" s="325">
        <v>1200</v>
      </c>
      <c r="M137" s="325">
        <v>1200</v>
      </c>
      <c r="N137" s="100"/>
    </row>
    <row r="138" spans="1:14" s="51" customFormat="1" ht="12" customHeight="1">
      <c r="A138" s="339" t="s">
        <v>131</v>
      </c>
      <c r="B138" s="105">
        <f>SUM(B134:B137)</f>
        <v>1200</v>
      </c>
      <c r="C138" s="105">
        <f t="shared" ref="C138:N138" si="17">SUM(C134:C137)</f>
        <v>1200</v>
      </c>
      <c r="D138" s="105">
        <f t="shared" si="17"/>
        <v>1200</v>
      </c>
      <c r="E138" s="105">
        <f t="shared" si="17"/>
        <v>1200</v>
      </c>
      <c r="F138" s="105">
        <f t="shared" si="17"/>
        <v>1200</v>
      </c>
      <c r="G138" s="105">
        <f t="shared" si="17"/>
        <v>1967</v>
      </c>
      <c r="H138" s="105">
        <f t="shared" si="17"/>
        <v>7866</v>
      </c>
      <c r="I138" s="105">
        <f t="shared" si="17"/>
        <v>1967</v>
      </c>
      <c r="J138" s="105">
        <f t="shared" si="17"/>
        <v>1200</v>
      </c>
      <c r="K138" s="105">
        <f t="shared" si="17"/>
        <v>1200</v>
      </c>
      <c r="L138" s="105">
        <f t="shared" si="17"/>
        <v>1200</v>
      </c>
      <c r="M138" s="105">
        <f t="shared" si="17"/>
        <v>1200</v>
      </c>
      <c r="N138" s="105">
        <f t="shared" si="17"/>
        <v>33400</v>
      </c>
    </row>
    <row r="139" spans="1:14" ht="12" customHeight="1">
      <c r="A139" s="335" t="s">
        <v>246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</row>
    <row r="140" spans="1:14" s="51" customFormat="1" ht="12" customHeight="1">
      <c r="A140" s="338" t="s">
        <v>247</v>
      </c>
      <c r="B140" s="105">
        <f>SUM(B139,B138,B132)</f>
        <v>1200</v>
      </c>
      <c r="C140" s="105">
        <f t="shared" ref="C140:N140" si="18">SUM(C139,C138,C132)</f>
        <v>1200</v>
      </c>
      <c r="D140" s="105">
        <f t="shared" si="18"/>
        <v>1200</v>
      </c>
      <c r="E140" s="105">
        <f t="shared" si="18"/>
        <v>1200</v>
      </c>
      <c r="F140" s="105">
        <f t="shared" si="18"/>
        <v>1200</v>
      </c>
      <c r="G140" s="105">
        <f t="shared" si="18"/>
        <v>1967</v>
      </c>
      <c r="H140" s="105">
        <f t="shared" si="18"/>
        <v>7866</v>
      </c>
      <c r="I140" s="105">
        <f t="shared" si="18"/>
        <v>1967</v>
      </c>
      <c r="J140" s="105">
        <f t="shared" si="18"/>
        <v>1200</v>
      </c>
      <c r="K140" s="105">
        <f t="shared" si="18"/>
        <v>1200</v>
      </c>
      <c r="L140" s="105">
        <f t="shared" si="18"/>
        <v>1200</v>
      </c>
      <c r="M140" s="105">
        <f t="shared" si="18"/>
        <v>1200</v>
      </c>
      <c r="N140" s="105">
        <f t="shared" si="18"/>
        <v>33400</v>
      </c>
    </row>
    <row r="141" spans="1:14" ht="12" customHeight="1">
      <c r="A141" s="340" t="s">
        <v>132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</row>
    <row r="142" spans="1:14" ht="12" customHeight="1">
      <c r="A142" s="340" t="s">
        <v>133</v>
      </c>
      <c r="B142" s="100">
        <f>'2021-JJ Class'!C157+'AfterSchool Class'!C156+'Summer Class'!C156+'BRANCHES class-With NSH exp'!C156+'Sch Part Class-WIth NSH expansi'!C156+'Fund. Class'!C156+'GO Class'!C156</f>
        <v>0</v>
      </c>
      <c r="C142" s="100">
        <f>'2021-JJ Class'!D157+'AfterSchool Class'!D156+'Summer Class'!D156+'BRANCHES class-With NSH exp'!D156+'Sch Part Class-WIth NSH expansi'!D156+'Fund. Class'!D156+'GO Class'!D156</f>
        <v>0</v>
      </c>
      <c r="D142" s="100">
        <f>'2021-JJ Class'!E157+'AfterSchool Class'!E156+'Summer Class'!E156+'BRANCHES class-With NSH exp'!E156+'Sch Part Class-WIth NSH expansi'!E156+'Fund. Class'!E156+'GO Class'!E156</f>
        <v>0</v>
      </c>
      <c r="E142" s="100">
        <f>'2021-JJ Class'!F157+'AfterSchool Class'!F156+'Summer Class'!F156+'BRANCHES class-With NSH exp'!F156+'Sch Part Class-WIth NSH expansi'!F156+'Fund. Class'!F156+'GO Class'!F156</f>
        <v>0</v>
      </c>
      <c r="F142" s="100">
        <v>300</v>
      </c>
      <c r="G142" s="100">
        <f>'2021-JJ Class'!H157+'AfterSchool Class'!H156+'Summer Class'!H156+'BRANCHES class-With NSH exp'!H156+'Sch Part Class-WIth NSH expansi'!H156+'Fund. Class'!H156+'GO Class'!H156</f>
        <v>0</v>
      </c>
      <c r="H142" s="100">
        <f>'2021-JJ Class'!I157+'AfterSchool Class'!I156+'Summer Class'!I156+'BRANCHES class-With NSH exp'!I156+'Sch Part Class-WIth NSH expansi'!I156+'Fund. Class'!I156+'GO Class'!I156</f>
        <v>0</v>
      </c>
      <c r="I142" s="100">
        <f>'2021-JJ Class'!J157+'AfterSchool Class'!J156+'Summer Class'!J156+'BRANCHES class-With NSH exp'!J156+'Sch Part Class-WIth NSH expansi'!J156+'Fund. Class'!J156+'GO Class'!J156</f>
        <v>0</v>
      </c>
      <c r="J142" s="100">
        <f>'2021-JJ Class'!K157+'AfterSchool Class'!K156+'Summer Class'!K156+'BRANCHES class-With NSH exp'!K156+'Sch Part Class-WIth NSH expansi'!K156+'Fund. Class'!K156+'GO Class'!K156</f>
        <v>0</v>
      </c>
      <c r="K142" s="100">
        <f>'2021-JJ Class'!L157+'AfterSchool Class'!L156+'Summer Class'!L156+'BRANCHES class-With NSH exp'!L156+'Sch Part Class-WIth NSH expansi'!L156+'Fund. Class'!L156+'GO Class'!L156</f>
        <v>0</v>
      </c>
      <c r="L142" s="100">
        <f>'2021-JJ Class'!M157+'AfterSchool Class'!M156+'Summer Class'!M156+'BRANCHES class-With NSH exp'!M156+'Sch Part Class-WIth NSH expansi'!M156+'Fund. Class'!M156+'GO Class'!M156</f>
        <v>0</v>
      </c>
      <c r="M142" s="100">
        <v>300</v>
      </c>
      <c r="N142" s="100"/>
    </row>
    <row r="143" spans="1:14" ht="12" customHeight="1">
      <c r="A143" s="340" t="s">
        <v>134</v>
      </c>
      <c r="B143" s="100">
        <f>'2021-JJ Class'!C158+'AfterSchool Class'!C157+'Summer Class'!C157+'BRANCHES class-With NSH exp'!C157+'Sch Part Class-WIth NSH expansi'!C157+'Fund. Class'!C157+'GO Class'!C157</f>
        <v>0</v>
      </c>
      <c r="C143" s="100">
        <f>'2021-JJ Class'!D158+'AfterSchool Class'!D157+'Summer Class'!D157+'BRANCHES class-With NSH exp'!D157+'Sch Part Class-WIth NSH expansi'!D157+'Fund. Class'!D157+'GO Class'!D157</f>
        <v>0</v>
      </c>
      <c r="D143" s="100">
        <f>'2021-JJ Class'!E158+'AfterSchool Class'!E157+'Summer Class'!E157+'BRANCHES class-With NSH exp'!E157+'Sch Part Class-WIth NSH expansi'!E157+'Fund. Class'!E157+'GO Class'!E157</f>
        <v>0</v>
      </c>
      <c r="E143" s="100">
        <f>'2021-JJ Class'!F158+'AfterSchool Class'!F157+'Summer Class'!F157+'BRANCHES class-With NSH exp'!F157+'Sch Part Class-WIth NSH expansi'!F157+'Fund. Class'!F157+'GO Class'!F157</f>
        <v>0</v>
      </c>
      <c r="F143" s="100">
        <f>'2021-JJ Class'!G158+'AfterSchool Class'!G157+'Summer Class'!G157+'BRANCHES class-With NSH exp'!G157+'Sch Part Class-WIth NSH expansi'!G157+'Fund. Class'!G157+'GO Class'!G157</f>
        <v>0</v>
      </c>
      <c r="G143" s="100">
        <f>'2021-JJ Class'!H158+'AfterSchool Class'!H157+'Summer Class'!H157+'BRANCHES class-With NSH exp'!H157+'Sch Part Class-WIth NSH expansi'!H157+'Fund. Class'!H157+'GO Class'!H157</f>
        <v>0</v>
      </c>
      <c r="H143" s="100">
        <f>'2021-JJ Class'!I158+'AfterSchool Class'!I157+'Summer Class'!I157+'BRANCHES class-With NSH exp'!I157+'Sch Part Class-WIth NSH expansi'!I157+'Fund. Class'!I157+'GO Class'!I157</f>
        <v>0</v>
      </c>
      <c r="I143" s="100">
        <f>'2021-JJ Class'!J158+'AfterSchool Class'!J157+'Summer Class'!J157+'BRANCHES class-With NSH exp'!J157+'Sch Part Class-WIth NSH expansi'!J157+'Fund. Class'!J157+'GO Class'!J157</f>
        <v>0</v>
      </c>
      <c r="J143" s="100">
        <f>'2021-JJ Class'!K158+'AfterSchool Class'!K157+'Summer Class'!K157+'BRANCHES class-With NSH exp'!K157+'Sch Part Class-WIth NSH expansi'!K157+'Fund. Class'!K157+'GO Class'!K157</f>
        <v>0</v>
      </c>
      <c r="K143" s="100">
        <f>'2021-JJ Class'!L158+'AfterSchool Class'!L157+'Summer Class'!L157+'BRANCHES class-With NSH exp'!L157+'Sch Part Class-WIth NSH expansi'!L157+'Fund. Class'!L157+'GO Class'!L157</f>
        <v>0</v>
      </c>
      <c r="L143" s="100">
        <f>'2021-JJ Class'!M158+'AfterSchool Class'!M157+'Summer Class'!M157+'BRANCHES class-With NSH exp'!M157+'Sch Part Class-WIth NSH expansi'!M157+'Fund. Class'!M157+'GO Class'!M157</f>
        <v>0</v>
      </c>
      <c r="M143" s="100">
        <f>'2021-JJ Class'!N158+'AfterSchool Class'!N157+'Summer Class'!N157+'BRANCHES class-With NSH exp'!N157+'Sch Part Class-WIth NSH expansi'!N157+'Fund. Class'!N157+'GO Class'!N157</f>
        <v>0</v>
      </c>
      <c r="N143" s="100">
        <f>SUM(B143:M143)</f>
        <v>0</v>
      </c>
    </row>
    <row r="144" spans="1:14" s="51" customFormat="1" ht="12" customHeight="1">
      <c r="A144" s="341" t="s">
        <v>135</v>
      </c>
      <c r="B144" s="105" t="e">
        <f>SUM(B141:B143,B140,B130)</f>
        <v>#REF!</v>
      </c>
      <c r="C144" s="105" t="e">
        <f t="shared" ref="C144:M144" si="19">SUM(C141:C143,C140,C130)</f>
        <v>#REF!</v>
      </c>
      <c r="D144" s="105" t="e">
        <f t="shared" si="19"/>
        <v>#REF!</v>
      </c>
      <c r="E144" s="105" t="e">
        <f t="shared" si="19"/>
        <v>#REF!</v>
      </c>
      <c r="F144" s="105" t="e">
        <f t="shared" si="19"/>
        <v>#REF!</v>
      </c>
      <c r="G144" s="105" t="e">
        <f t="shared" si="19"/>
        <v>#REF!</v>
      </c>
      <c r="H144" s="105" t="e">
        <f t="shared" si="19"/>
        <v>#REF!</v>
      </c>
      <c r="I144" s="105" t="e">
        <f t="shared" si="19"/>
        <v>#REF!</v>
      </c>
      <c r="J144" s="105" t="e">
        <f t="shared" si="19"/>
        <v>#REF!</v>
      </c>
      <c r="K144" s="105" t="e">
        <f t="shared" si="19"/>
        <v>#REF!</v>
      </c>
      <c r="L144" s="105" t="e">
        <f t="shared" si="19"/>
        <v>#REF!</v>
      </c>
      <c r="M144" s="105" t="e">
        <f t="shared" si="19"/>
        <v>#REF!</v>
      </c>
      <c r="N144" s="105">
        <f>SUM(N130, N140, N141:N143)</f>
        <v>33400</v>
      </c>
    </row>
    <row r="145" spans="1:14" ht="12" customHeight="1">
      <c r="A145" s="268" t="s">
        <v>136</v>
      </c>
      <c r="B145" s="100">
        <f>'2021-JJ Class'!C160+'AfterSchool Class'!C159+'Summer Class'!C159+'BRANCHES class-With NSH exp'!C159+'Sch Part Class-WIth NSH expansi'!C159+'Fund. Class'!C159+'GO Class'!C159</f>
        <v>0</v>
      </c>
      <c r="C145" s="100">
        <f>'2021-JJ Class'!D160+'AfterSchool Class'!D159+'Summer Class'!D159+'BRANCHES class-With NSH exp'!D159+'Sch Part Class-WIth NSH expansi'!D159+'Fund. Class'!D159+'GO Class'!D159</f>
        <v>0</v>
      </c>
      <c r="D145" s="100">
        <f>'2021-JJ Class'!E160+'AfterSchool Class'!E159+'Summer Class'!E159+'BRANCHES class-With NSH exp'!E159+'Sch Part Class-WIth NSH expansi'!E159+'Fund. Class'!E159+'GO Class'!E159</f>
        <v>0</v>
      </c>
      <c r="E145" s="100">
        <f>'2021-JJ Class'!F160+'AfterSchool Class'!F159+'Summer Class'!F159+'BRANCHES class-With NSH exp'!F159+'Sch Part Class-WIth NSH expansi'!F159+'Fund. Class'!F159+'GO Class'!F159</f>
        <v>0</v>
      </c>
      <c r="F145" s="100">
        <f>'2021-JJ Class'!G160+'AfterSchool Class'!G159+'Summer Class'!G159+'BRANCHES class-With NSH exp'!G159+'Sch Part Class-WIth NSH expansi'!G159+'Fund. Class'!G159+'GO Class'!G159</f>
        <v>0</v>
      </c>
      <c r="G145" s="100">
        <f>'2021-JJ Class'!H160+'AfterSchool Class'!H159+'Summer Class'!H159+'BRANCHES class-With NSH exp'!H159+'Sch Part Class-WIth NSH expansi'!H159+'Fund. Class'!H159+'GO Class'!H159</f>
        <v>0</v>
      </c>
      <c r="H145" s="100">
        <f>'2021-JJ Class'!I160+'AfterSchool Class'!I159+'Summer Class'!I159+'BRANCHES class-With NSH exp'!I159+'Sch Part Class-WIth NSH expansi'!I159+'Fund. Class'!I159+'GO Class'!I159</f>
        <v>0</v>
      </c>
      <c r="I145" s="100">
        <f>'2021-JJ Class'!J160+'AfterSchool Class'!J159+'Summer Class'!J159+'BRANCHES class-With NSH exp'!J159+'Sch Part Class-WIth NSH expansi'!J159+'Fund. Class'!J159+'GO Class'!J159</f>
        <v>0</v>
      </c>
      <c r="J145" s="100">
        <f>'2021-JJ Class'!K160+'AfterSchool Class'!K159+'Summer Class'!K159+'BRANCHES class-With NSH exp'!K159+'Sch Part Class-WIth NSH expansi'!K159+'Fund. Class'!K159+'GO Class'!K159</f>
        <v>0</v>
      </c>
      <c r="K145" s="100">
        <f>'2021-JJ Class'!L160+'AfterSchool Class'!L159+'Summer Class'!L159+'BRANCHES class-With NSH exp'!L159+'Sch Part Class-WIth NSH expansi'!L159+'Fund. Class'!L159+'GO Class'!L159</f>
        <v>0</v>
      </c>
      <c r="L145" s="100">
        <f>'2021-JJ Class'!M160+'AfterSchool Class'!M159+'Summer Class'!M159+'BRANCHES class-With NSH exp'!M159+'Sch Part Class-WIth NSH expansi'!M159+'Fund. Class'!M159+'GO Class'!M159</f>
        <v>0</v>
      </c>
      <c r="M145" s="100">
        <f>'2021-JJ Class'!N160+'AfterSchool Class'!N159+'Summer Class'!N159+'BRANCHES class-With NSH exp'!N159+'Sch Part Class-WIth NSH expansi'!N159+'Fund. Class'!N159+'GO Class'!N159</f>
        <v>0</v>
      </c>
      <c r="N145" s="100"/>
    </row>
    <row r="146" spans="1:14" ht="12" customHeight="1">
      <c r="A146" s="268" t="s">
        <v>140</v>
      </c>
      <c r="B146" s="100">
        <f>'2021-JJ Class'!C164+'AfterSchool Class'!C163+'Summer Class'!C163+'BRANCHES class-With NSH exp'!C163+'Sch Part Class-WIth NSH expansi'!C163+'Fund. Class'!C163+'GO Class'!C163</f>
        <v>79.166666666666671</v>
      </c>
      <c r="C146" s="100">
        <f>'2021-JJ Class'!D164+'AfterSchool Class'!D163+'Summer Class'!D163+'BRANCHES class-With NSH exp'!D163+'Sch Part Class-WIth NSH expansi'!D163+'Fund. Class'!D163+'GO Class'!D163</f>
        <v>79.17</v>
      </c>
      <c r="D146" s="100">
        <f>'2021-JJ Class'!E164+'AfterSchool Class'!E163+'Summer Class'!E163+'BRANCHES class-With NSH exp'!E163+'Sch Part Class-WIth NSH expansi'!E163+'Fund. Class'!E163+'GO Class'!E163</f>
        <v>79.17</v>
      </c>
      <c r="E146" s="100">
        <f>'2021-JJ Class'!F164+'AfterSchool Class'!F163+'Summer Class'!F163+'BRANCHES class-With NSH exp'!F163+'Sch Part Class-WIth NSH expansi'!F163+'Fund. Class'!F163+'GO Class'!F163</f>
        <v>79.17</v>
      </c>
      <c r="F146" s="100">
        <f>'2021-JJ Class'!G164+'AfterSchool Class'!G163+'Summer Class'!G163+'BRANCHES class-With NSH exp'!G163+'Sch Part Class-WIth NSH expansi'!G163+'Fund. Class'!G163+'GO Class'!G163</f>
        <v>79.17</v>
      </c>
      <c r="G146" s="100">
        <f>'2021-JJ Class'!H164+'AfterSchool Class'!H163+'Summer Class'!H163+'BRANCHES class-With NSH exp'!H163+'Sch Part Class-WIth NSH expansi'!H163+'Fund. Class'!H163+'GO Class'!H163</f>
        <v>79.17</v>
      </c>
      <c r="H146" s="100">
        <f>'2021-JJ Class'!I164+'AfterSchool Class'!I163+'Summer Class'!I163+'BRANCHES class-With NSH exp'!I163+'Sch Part Class-WIth NSH expansi'!I163+'Fund. Class'!I163+'GO Class'!I163</f>
        <v>79.17</v>
      </c>
      <c r="I146" s="100">
        <f>'2021-JJ Class'!J164+'AfterSchool Class'!J163+'Summer Class'!J163+'BRANCHES class-With NSH exp'!J163+'Sch Part Class-WIth NSH expansi'!J163+'Fund. Class'!J163+'GO Class'!J163</f>
        <v>79.17</v>
      </c>
      <c r="J146" s="100">
        <f>'2021-JJ Class'!K164+'AfterSchool Class'!K163+'Summer Class'!K163+'BRANCHES class-With NSH exp'!K163+'Sch Part Class-WIth NSH expansi'!K163+'Fund. Class'!K163+'GO Class'!K163</f>
        <v>79.17</v>
      </c>
      <c r="K146" s="100">
        <f>'2021-JJ Class'!L164+'AfterSchool Class'!L163+'Summer Class'!L163+'BRANCHES class-With NSH exp'!L163+'Sch Part Class-WIth NSH expansi'!L163+'Fund. Class'!L163+'GO Class'!L163</f>
        <v>79.17</v>
      </c>
      <c r="L146" s="100">
        <f>'2021-JJ Class'!M164+'AfterSchool Class'!M163+'Summer Class'!M163+'BRANCHES class-With NSH exp'!M163+'Sch Part Class-WIth NSH expansi'!M163+'Fund. Class'!M163+'GO Class'!M163</f>
        <v>79.17</v>
      </c>
      <c r="M146" s="100">
        <f>'2021-JJ Class'!N164+'AfterSchool Class'!N163+'Summer Class'!N163+'BRANCHES class-With NSH exp'!N163+'Sch Part Class-WIth NSH expansi'!N163+'Fund. Class'!N163+'GO Class'!N163</f>
        <v>79.17</v>
      </c>
      <c r="N146" s="100">
        <f>SUM(B146:M146)</f>
        <v>950.03666666666652</v>
      </c>
    </row>
    <row r="147" spans="1:14" ht="12" customHeight="1">
      <c r="A147" s="268" t="s">
        <v>141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</row>
    <row r="148" spans="1:14" ht="12" customHeight="1">
      <c r="A148" s="268" t="s">
        <v>142</v>
      </c>
      <c r="B148" s="100">
        <v>2083.33</v>
      </c>
      <c r="C148" s="100">
        <v>2083.33</v>
      </c>
      <c r="D148" s="100">
        <v>2083.33</v>
      </c>
      <c r="E148" s="100">
        <v>2083.33</v>
      </c>
      <c r="F148" s="100">
        <v>2083.33</v>
      </c>
      <c r="G148" s="100">
        <v>2083.33</v>
      </c>
      <c r="H148" s="100">
        <v>2083.33</v>
      </c>
      <c r="I148" s="100">
        <v>2083.33</v>
      </c>
      <c r="J148" s="100">
        <v>2083.33</v>
      </c>
      <c r="K148" s="100">
        <v>2083.33</v>
      </c>
      <c r="L148" s="100">
        <v>2083.33</v>
      </c>
      <c r="M148" s="100">
        <v>2083.33</v>
      </c>
      <c r="N148" s="100">
        <v>25200</v>
      </c>
    </row>
    <row r="149" spans="1:14" ht="12" customHeight="1">
      <c r="A149" s="268" t="s">
        <v>143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</row>
    <row r="150" spans="1:14" s="350" customFormat="1" ht="12" customHeight="1">
      <c r="A150" s="342" t="s">
        <v>144</v>
      </c>
      <c r="B150" s="349" t="e">
        <f t="shared" ref="B150:N150" si="20">SUM(B120:B127,B144,B145:B149)</f>
        <v>#REF!</v>
      </c>
      <c r="C150" s="349" t="e">
        <f t="shared" si="20"/>
        <v>#REF!</v>
      </c>
      <c r="D150" s="349" t="e">
        <f t="shared" si="20"/>
        <v>#REF!</v>
      </c>
      <c r="E150" s="349" t="e">
        <f t="shared" si="20"/>
        <v>#REF!</v>
      </c>
      <c r="F150" s="349" t="e">
        <f t="shared" si="20"/>
        <v>#REF!</v>
      </c>
      <c r="G150" s="349" t="e">
        <f t="shared" si="20"/>
        <v>#REF!</v>
      </c>
      <c r="H150" s="349" t="e">
        <f t="shared" si="20"/>
        <v>#REF!</v>
      </c>
      <c r="I150" s="349" t="e">
        <f t="shared" si="20"/>
        <v>#REF!</v>
      </c>
      <c r="J150" s="349" t="e">
        <f t="shared" si="20"/>
        <v>#REF!</v>
      </c>
      <c r="K150" s="349" t="e">
        <f t="shared" si="20"/>
        <v>#REF!</v>
      </c>
      <c r="L150" s="349" t="e">
        <f t="shared" si="20"/>
        <v>#REF!</v>
      </c>
      <c r="M150" s="349" t="e">
        <f t="shared" si="20"/>
        <v>#REF!</v>
      </c>
      <c r="N150" s="349">
        <f t="shared" si="20"/>
        <v>111171.03666666667</v>
      </c>
    </row>
    <row r="151" spans="1:14" s="39" customFormat="1" ht="12" customHeight="1">
      <c r="A151" s="343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</row>
    <row r="152" spans="1:14" s="348" customFormat="1" ht="12" customHeight="1">
      <c r="A152" s="342" t="s">
        <v>145</v>
      </c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</row>
    <row r="153" spans="1:14" ht="12" customHeight="1">
      <c r="A153" s="268" t="s">
        <v>146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</row>
    <row r="154" spans="1:14" ht="12" customHeight="1">
      <c r="A154" s="268" t="s">
        <v>147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</row>
    <row r="155" spans="1:14" ht="12" customHeight="1">
      <c r="A155" s="268" t="s">
        <v>148</v>
      </c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</row>
    <row r="156" spans="1:14" ht="12" customHeight="1">
      <c r="A156" s="268" t="s">
        <v>249</v>
      </c>
      <c r="B156" s="116">
        <f>N156/12</f>
        <v>755</v>
      </c>
      <c r="C156" s="116">
        <v>755</v>
      </c>
      <c r="D156" s="116">
        <v>755</v>
      </c>
      <c r="E156" s="116">
        <v>755</v>
      </c>
      <c r="F156" s="116">
        <v>755</v>
      </c>
      <c r="G156" s="116">
        <v>755</v>
      </c>
      <c r="H156" s="116">
        <v>755</v>
      </c>
      <c r="I156" s="116">
        <v>755</v>
      </c>
      <c r="J156" s="116">
        <v>755</v>
      </c>
      <c r="K156" s="116">
        <v>755</v>
      </c>
      <c r="L156" s="116">
        <v>755</v>
      </c>
      <c r="M156" s="116">
        <v>755</v>
      </c>
      <c r="N156" s="116">
        <v>9060</v>
      </c>
    </row>
    <row r="157" spans="1:14" ht="12" customHeight="1">
      <c r="A157" s="268" t="s">
        <v>250</v>
      </c>
      <c r="B157" s="116">
        <f>1000/12</f>
        <v>83.333333333333329</v>
      </c>
      <c r="C157" s="116">
        <f t="shared" ref="C157:M157" si="21">1000/12</f>
        <v>83.333333333333329</v>
      </c>
      <c r="D157" s="116">
        <f t="shared" si="21"/>
        <v>83.333333333333329</v>
      </c>
      <c r="E157" s="116">
        <f t="shared" si="21"/>
        <v>83.333333333333329</v>
      </c>
      <c r="F157" s="116">
        <f t="shared" si="21"/>
        <v>83.333333333333329</v>
      </c>
      <c r="G157" s="116">
        <f t="shared" si="21"/>
        <v>83.333333333333329</v>
      </c>
      <c r="H157" s="116">
        <f t="shared" si="21"/>
        <v>83.333333333333329</v>
      </c>
      <c r="I157" s="116">
        <f t="shared" si="21"/>
        <v>83.333333333333329</v>
      </c>
      <c r="J157" s="116">
        <f t="shared" si="21"/>
        <v>83.333333333333329</v>
      </c>
      <c r="K157" s="116">
        <f t="shared" si="21"/>
        <v>83.333333333333329</v>
      </c>
      <c r="L157" s="116">
        <f t="shared" si="21"/>
        <v>83.333333333333329</v>
      </c>
      <c r="M157" s="116">
        <f t="shared" si="21"/>
        <v>83.333333333333329</v>
      </c>
      <c r="N157" s="116">
        <f>SUM(B157:M157)</f>
        <v>1000.0000000000001</v>
      </c>
    </row>
    <row r="158" spans="1:14" ht="12" customHeight="1">
      <c r="A158" s="268" t="s">
        <v>151</v>
      </c>
      <c r="B158" s="116">
        <f>11100/12</f>
        <v>925</v>
      </c>
      <c r="C158" s="116">
        <f t="shared" ref="C158:M158" si="22">11100/12</f>
        <v>925</v>
      </c>
      <c r="D158" s="116">
        <f t="shared" si="22"/>
        <v>925</v>
      </c>
      <c r="E158" s="116">
        <f t="shared" si="22"/>
        <v>925</v>
      </c>
      <c r="F158" s="116">
        <f t="shared" si="22"/>
        <v>925</v>
      </c>
      <c r="G158" s="116">
        <f t="shared" si="22"/>
        <v>925</v>
      </c>
      <c r="H158" s="116">
        <f t="shared" si="22"/>
        <v>925</v>
      </c>
      <c r="I158" s="116">
        <f t="shared" si="22"/>
        <v>925</v>
      </c>
      <c r="J158" s="116">
        <f t="shared" si="22"/>
        <v>925</v>
      </c>
      <c r="K158" s="116">
        <f t="shared" si="22"/>
        <v>925</v>
      </c>
      <c r="L158" s="116">
        <f t="shared" si="22"/>
        <v>925</v>
      </c>
      <c r="M158" s="116">
        <f t="shared" si="22"/>
        <v>925</v>
      </c>
      <c r="N158" s="116">
        <f>SUM(B158:M158)</f>
        <v>11100</v>
      </c>
    </row>
    <row r="159" spans="1:14" ht="12" customHeight="1">
      <c r="A159" s="268" t="s">
        <v>251</v>
      </c>
      <c r="B159" s="116">
        <f>18125/12</f>
        <v>1510.4166666666667</v>
      </c>
      <c r="C159" s="116">
        <f t="shared" ref="C159:M159" si="23">18125/12</f>
        <v>1510.4166666666667</v>
      </c>
      <c r="D159" s="116">
        <f t="shared" si="23"/>
        <v>1510.4166666666667</v>
      </c>
      <c r="E159" s="116">
        <f t="shared" si="23"/>
        <v>1510.4166666666667</v>
      </c>
      <c r="F159" s="116">
        <f t="shared" si="23"/>
        <v>1510.4166666666667</v>
      </c>
      <c r="G159" s="116">
        <f t="shared" si="23"/>
        <v>1510.4166666666667</v>
      </c>
      <c r="H159" s="116">
        <f t="shared" si="23"/>
        <v>1510.4166666666667</v>
      </c>
      <c r="I159" s="116">
        <f t="shared" si="23"/>
        <v>1510.4166666666667</v>
      </c>
      <c r="J159" s="116">
        <f t="shared" si="23"/>
        <v>1510.4166666666667</v>
      </c>
      <c r="K159" s="116">
        <f t="shared" si="23"/>
        <v>1510.4166666666667</v>
      </c>
      <c r="L159" s="116">
        <f t="shared" si="23"/>
        <v>1510.4166666666667</v>
      </c>
      <c r="M159" s="116">
        <f t="shared" si="23"/>
        <v>1510.4166666666667</v>
      </c>
      <c r="N159" s="266">
        <f>SUM(B159:M159)</f>
        <v>18125</v>
      </c>
    </row>
    <row r="160" spans="1:14" ht="12" customHeight="1">
      <c r="A160" s="268" t="s">
        <v>152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</row>
    <row r="161" spans="1:14" s="48" customFormat="1" ht="12" customHeight="1">
      <c r="A161" s="344" t="s">
        <v>153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1:14" ht="12" customHeight="1">
      <c r="A162" s="272" t="s">
        <v>154</v>
      </c>
      <c r="B162" s="116">
        <v>700</v>
      </c>
      <c r="C162" s="116">
        <v>700</v>
      </c>
      <c r="D162" s="116">
        <v>700</v>
      </c>
      <c r="E162" s="116">
        <v>700</v>
      </c>
      <c r="F162" s="116">
        <v>700</v>
      </c>
      <c r="G162" s="116">
        <v>700</v>
      </c>
      <c r="H162" s="116">
        <v>700</v>
      </c>
      <c r="I162" s="116">
        <v>700</v>
      </c>
      <c r="J162" s="116">
        <v>700</v>
      </c>
      <c r="K162" s="116">
        <v>700</v>
      </c>
      <c r="L162" s="116">
        <v>700</v>
      </c>
      <c r="M162" s="116">
        <v>700</v>
      </c>
      <c r="N162" s="365">
        <f>SUM(B162:M162)</f>
        <v>8400</v>
      </c>
    </row>
    <row r="163" spans="1:14" ht="12" customHeight="1">
      <c r="A163" s="272" t="s">
        <v>155</v>
      </c>
      <c r="B163" s="116">
        <v>1166.67</v>
      </c>
      <c r="C163" s="116">
        <f>14000/12</f>
        <v>1166.6666666666667</v>
      </c>
      <c r="D163" s="116">
        <f t="shared" ref="D163:M163" si="24">14000/12</f>
        <v>1166.6666666666667</v>
      </c>
      <c r="E163" s="116">
        <f t="shared" si="24"/>
        <v>1166.6666666666667</v>
      </c>
      <c r="F163" s="116">
        <f t="shared" si="24"/>
        <v>1166.6666666666667</v>
      </c>
      <c r="G163" s="116">
        <f t="shared" si="24"/>
        <v>1166.6666666666667</v>
      </c>
      <c r="H163" s="116">
        <f t="shared" si="24"/>
        <v>1166.6666666666667</v>
      </c>
      <c r="I163" s="116">
        <f t="shared" si="24"/>
        <v>1166.6666666666667</v>
      </c>
      <c r="J163" s="116">
        <f t="shared" si="24"/>
        <v>1166.6666666666667</v>
      </c>
      <c r="K163" s="116">
        <f t="shared" si="24"/>
        <v>1166.6666666666667</v>
      </c>
      <c r="L163" s="116">
        <f t="shared" si="24"/>
        <v>1166.6666666666667</v>
      </c>
      <c r="M163" s="116">
        <f t="shared" si="24"/>
        <v>1166.6666666666667</v>
      </c>
      <c r="N163" s="116">
        <f>SUM(B163:M163)</f>
        <v>14000.003333333332</v>
      </c>
    </row>
    <row r="164" spans="1:14" ht="12" customHeight="1">
      <c r="A164" s="272" t="s">
        <v>156</v>
      </c>
      <c r="B164" s="116">
        <v>300</v>
      </c>
      <c r="C164" s="116">
        <v>300</v>
      </c>
      <c r="D164" s="116">
        <v>300</v>
      </c>
      <c r="E164" s="116">
        <v>300</v>
      </c>
      <c r="F164" s="116">
        <v>300</v>
      </c>
      <c r="G164" s="116">
        <v>300</v>
      </c>
      <c r="H164" s="116">
        <v>300</v>
      </c>
      <c r="I164" s="116">
        <v>300</v>
      </c>
      <c r="J164" s="116">
        <v>300</v>
      </c>
      <c r="K164" s="116">
        <v>300</v>
      </c>
      <c r="L164" s="116">
        <v>300</v>
      </c>
      <c r="M164" s="116">
        <v>300</v>
      </c>
      <c r="N164" s="365">
        <f>SUM(B164:M164)</f>
        <v>3600</v>
      </c>
    </row>
    <row r="165" spans="1:14" ht="12" customHeight="1">
      <c r="A165" s="272" t="s">
        <v>157</v>
      </c>
      <c r="B165" s="116">
        <f>1700/12</f>
        <v>141.66666666666666</v>
      </c>
      <c r="C165" s="116">
        <f t="shared" ref="C165:M165" si="25">1700/12</f>
        <v>141.66666666666666</v>
      </c>
      <c r="D165" s="116">
        <f t="shared" si="25"/>
        <v>141.66666666666666</v>
      </c>
      <c r="E165" s="116">
        <f t="shared" si="25"/>
        <v>141.66666666666666</v>
      </c>
      <c r="F165" s="116">
        <f t="shared" si="25"/>
        <v>141.66666666666666</v>
      </c>
      <c r="G165" s="116">
        <f t="shared" si="25"/>
        <v>141.66666666666666</v>
      </c>
      <c r="H165" s="116">
        <f t="shared" si="25"/>
        <v>141.66666666666666</v>
      </c>
      <c r="I165" s="116">
        <f t="shared" si="25"/>
        <v>141.66666666666666</v>
      </c>
      <c r="J165" s="116">
        <f t="shared" si="25"/>
        <v>141.66666666666666</v>
      </c>
      <c r="K165" s="116">
        <f t="shared" si="25"/>
        <v>141.66666666666666</v>
      </c>
      <c r="L165" s="116">
        <f t="shared" si="25"/>
        <v>141.66666666666666</v>
      </c>
      <c r="M165" s="116">
        <f t="shared" si="25"/>
        <v>141.66666666666666</v>
      </c>
      <c r="N165" s="116">
        <v>3400</v>
      </c>
    </row>
    <row r="166" spans="1:14" ht="12" customHeight="1">
      <c r="A166" s="272" t="s">
        <v>158</v>
      </c>
      <c r="B166" s="116"/>
      <c r="C166" s="116"/>
      <c r="D166" s="116"/>
      <c r="E166" s="116"/>
      <c r="F166" s="116"/>
      <c r="G166" s="116">
        <f>2700/3</f>
        <v>900</v>
      </c>
      <c r="H166" s="116">
        <f t="shared" ref="H166:I166" si="26">2700/3</f>
        <v>900</v>
      </c>
      <c r="I166" s="116">
        <f t="shared" si="26"/>
        <v>900</v>
      </c>
      <c r="J166" s="116"/>
      <c r="K166" s="116"/>
      <c r="L166" s="116"/>
      <c r="M166" s="116"/>
      <c r="N166" s="116"/>
    </row>
    <row r="167" spans="1:14" ht="12" customHeight="1">
      <c r="A167" s="272" t="s">
        <v>159</v>
      </c>
      <c r="B167" s="116">
        <f>4800/12</f>
        <v>400</v>
      </c>
      <c r="C167" s="116">
        <f t="shared" ref="C167:M167" si="27">4800/12</f>
        <v>400</v>
      </c>
      <c r="D167" s="116">
        <f t="shared" si="27"/>
        <v>400</v>
      </c>
      <c r="E167" s="116">
        <f t="shared" si="27"/>
        <v>400</v>
      </c>
      <c r="F167" s="116">
        <f t="shared" si="27"/>
        <v>400</v>
      </c>
      <c r="G167" s="116">
        <f t="shared" si="27"/>
        <v>400</v>
      </c>
      <c r="H167" s="116">
        <f t="shared" si="27"/>
        <v>400</v>
      </c>
      <c r="I167" s="116">
        <f t="shared" si="27"/>
        <v>400</v>
      </c>
      <c r="J167" s="116">
        <f t="shared" si="27"/>
        <v>400</v>
      </c>
      <c r="K167" s="116">
        <f t="shared" si="27"/>
        <v>400</v>
      </c>
      <c r="L167" s="116">
        <f t="shared" si="27"/>
        <v>400</v>
      </c>
      <c r="M167" s="116">
        <f t="shared" si="27"/>
        <v>400</v>
      </c>
      <c r="N167" s="365">
        <f>SUM(B167:M167)</f>
        <v>4800</v>
      </c>
    </row>
    <row r="168" spans="1:14" s="51" customFormat="1" ht="12" customHeight="1">
      <c r="A168" s="344" t="s">
        <v>160</v>
      </c>
      <c r="B168" s="105">
        <f>SUM(B162:B167)</f>
        <v>2708.3366666666666</v>
      </c>
      <c r="C168" s="105">
        <f t="shared" ref="C168:M168" si="28">SUM(C162:C167)</f>
        <v>2708.3333333333335</v>
      </c>
      <c r="D168" s="105">
        <f t="shared" si="28"/>
        <v>2708.3333333333335</v>
      </c>
      <c r="E168" s="105">
        <f t="shared" si="28"/>
        <v>2708.3333333333335</v>
      </c>
      <c r="F168" s="105">
        <f t="shared" si="28"/>
        <v>2708.3333333333335</v>
      </c>
      <c r="G168" s="105">
        <f t="shared" si="28"/>
        <v>3608.3333333333335</v>
      </c>
      <c r="H168" s="105">
        <f t="shared" si="28"/>
        <v>3608.3333333333335</v>
      </c>
      <c r="I168" s="105">
        <f t="shared" si="28"/>
        <v>3608.3333333333335</v>
      </c>
      <c r="J168" s="105">
        <f t="shared" si="28"/>
        <v>2708.3333333333335</v>
      </c>
      <c r="K168" s="105">
        <f t="shared" si="28"/>
        <v>2708.3333333333335</v>
      </c>
      <c r="L168" s="105">
        <f t="shared" si="28"/>
        <v>2708.3333333333335</v>
      </c>
      <c r="M168" s="105">
        <f t="shared" si="28"/>
        <v>2708.3333333333335</v>
      </c>
      <c r="N168" s="105">
        <f>SUM(N162:N167)</f>
        <v>34200.003333333334</v>
      </c>
    </row>
    <row r="169" spans="1:14" ht="12" customHeight="1">
      <c r="A169" s="268" t="s">
        <v>161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</row>
    <row r="170" spans="1:14" ht="12" customHeight="1">
      <c r="A170" s="268" t="s">
        <v>162</v>
      </c>
      <c r="B170" s="100">
        <f>'2021-JJ Class'!C188+'AfterSchool Class'!C187+'Summer Class'!C187+'BRANCHES class-With NSH exp'!C187+'Sch Part Class-WIth NSH expansi'!C187+'Fund. Class'!C187+'GO Class'!C187</f>
        <v>100</v>
      </c>
      <c r="C170" s="100">
        <f>'2021-JJ Class'!D188+'AfterSchool Class'!D187+'Summer Class'!D187+'BRANCHES class-With NSH exp'!D187+'Sch Part Class-WIth NSH expansi'!D187+'Fund. Class'!D187+'GO Class'!D187</f>
        <v>100</v>
      </c>
      <c r="D170" s="100">
        <f>'2021-JJ Class'!E188+'AfterSchool Class'!E187+'Summer Class'!E187+'BRANCHES class-With NSH exp'!E187+'Sch Part Class-WIth NSH expansi'!E187+'Fund. Class'!E187+'GO Class'!E187</f>
        <v>100</v>
      </c>
      <c r="E170" s="100">
        <f>'2021-JJ Class'!F188+'AfterSchool Class'!F187+'Summer Class'!F187+'BRANCHES class-With NSH exp'!F187+'Sch Part Class-WIth NSH expansi'!F187+'Fund. Class'!F187+'GO Class'!F187</f>
        <v>100</v>
      </c>
      <c r="F170" s="100">
        <f>'2021-JJ Class'!G188+'AfterSchool Class'!G187+'Summer Class'!G187+'BRANCHES class-With NSH exp'!G187+'Sch Part Class-WIth NSH expansi'!G187+'Fund. Class'!G187+'GO Class'!G187</f>
        <v>100</v>
      </c>
      <c r="G170" s="100">
        <f>'2021-JJ Class'!H188+'AfterSchool Class'!H187+'Summer Class'!H187+'BRANCHES class-With NSH exp'!H187+'Sch Part Class-WIth NSH expansi'!H187+'Fund. Class'!H187+'GO Class'!H187</f>
        <v>100</v>
      </c>
      <c r="H170" s="100">
        <f>'2021-JJ Class'!I188+'AfterSchool Class'!I187+'Summer Class'!I187+'BRANCHES class-With NSH exp'!I187+'Sch Part Class-WIth NSH expansi'!I187+'Fund. Class'!I187+'GO Class'!I187</f>
        <v>100</v>
      </c>
      <c r="I170" s="100">
        <f>'2021-JJ Class'!J188+'AfterSchool Class'!J187+'Summer Class'!J187+'BRANCHES class-With NSH exp'!J187+'Sch Part Class-WIth NSH expansi'!J187+'Fund. Class'!J187+'GO Class'!J187</f>
        <v>100</v>
      </c>
      <c r="J170" s="100">
        <f>'2021-JJ Class'!K188+'AfterSchool Class'!K187+'Summer Class'!K187+'BRANCHES class-With NSH exp'!K187+'Sch Part Class-WIth NSH expansi'!K187+'Fund. Class'!K187+'GO Class'!K187</f>
        <v>100</v>
      </c>
      <c r="K170" s="100">
        <f>'2021-JJ Class'!L188+'AfterSchool Class'!L187+'Summer Class'!L187+'BRANCHES class-With NSH exp'!L187+'Sch Part Class-WIth NSH expansi'!L187+'Fund. Class'!L187+'GO Class'!L187</f>
        <v>100</v>
      </c>
      <c r="L170" s="100">
        <f>'2021-JJ Class'!M188+'AfterSchool Class'!M187+'Summer Class'!M187+'BRANCHES class-With NSH exp'!M187+'Sch Part Class-WIth NSH expansi'!M187+'Fund. Class'!M187+'GO Class'!M187</f>
        <v>100</v>
      </c>
      <c r="M170" s="100">
        <f>'2021-JJ Class'!N188+'AfterSchool Class'!N187+'Summer Class'!N187+'BRANCHES class-With NSH exp'!N187+'Sch Part Class-WIth NSH expansi'!N187+'Fund. Class'!N187+'GO Class'!N187</f>
        <v>100</v>
      </c>
      <c r="N170" s="100">
        <f>SUM(B170:M170)</f>
        <v>1200</v>
      </c>
    </row>
    <row r="171" spans="1:14" ht="12" customHeight="1">
      <c r="A171" s="268" t="s">
        <v>163</v>
      </c>
      <c r="B171" s="400">
        <f>'2021-JJ Class'!C189+'AfterSchool Class'!C188+'Summer Class'!C188+'BRANCHES class-With NSH exp'!C188+'Sch Part Class-WIth NSH expansi'!C188+'Fund. Class'!C188+'GO Class'!C188</f>
        <v>566.5</v>
      </c>
      <c r="C171" s="400">
        <f>'2021-JJ Class'!D189+'AfterSchool Class'!D188+'Summer Class'!D188+'BRANCHES class-With NSH exp'!D188+'Sch Part Class-WIth NSH expansi'!D188+'Fund. Class'!D188+'GO Class'!D188</f>
        <v>566.5</v>
      </c>
      <c r="D171" s="400">
        <f>'2021-JJ Class'!E189+'AfterSchool Class'!E188+'Summer Class'!E188+'BRANCHES class-With NSH exp'!E188+'Sch Part Class-WIth NSH expansi'!E188+'Fund. Class'!E188+'GO Class'!E188</f>
        <v>566.5</v>
      </c>
      <c r="E171" s="400">
        <f>'2021-JJ Class'!F189+'AfterSchool Class'!F188+'Summer Class'!F188+'BRANCHES class-With NSH exp'!F188+'Sch Part Class-WIth NSH expansi'!F188+'Fund. Class'!F188+'GO Class'!F188</f>
        <v>566.5</v>
      </c>
      <c r="F171" s="400">
        <f>'2021-JJ Class'!G189+'AfterSchool Class'!G188+'Summer Class'!G188+'BRANCHES class-With NSH exp'!G188+'Sch Part Class-WIth NSH expansi'!G188+'Fund. Class'!G188+'GO Class'!G188</f>
        <v>566.5</v>
      </c>
      <c r="G171" s="400">
        <f>'2021-JJ Class'!H189+'AfterSchool Class'!H188+'Summer Class'!H188+'BRANCHES class-With NSH exp'!H188+'Sch Part Class-WIth NSH expansi'!H188+'Fund. Class'!H188+'GO Class'!H188</f>
        <v>566.5</v>
      </c>
      <c r="H171" s="400">
        <f>'2021-JJ Class'!I189+'AfterSchool Class'!I188+'Summer Class'!I188+'BRANCHES class-With NSH exp'!I188+'Sch Part Class-WIth NSH expansi'!I188+'Fund. Class'!I188+'GO Class'!I188</f>
        <v>566.5</v>
      </c>
      <c r="I171" s="400">
        <f>'2021-JJ Class'!J189+'AfterSchool Class'!J188+'Summer Class'!J188+'BRANCHES class-With NSH exp'!J188+'Sch Part Class-WIth NSH expansi'!J188+'Fund. Class'!J188+'GO Class'!J188</f>
        <v>566.5</v>
      </c>
      <c r="J171" s="400">
        <f>'2021-JJ Class'!K189+'AfterSchool Class'!K188+'Summer Class'!K188+'BRANCHES class-With NSH exp'!K188+'Sch Part Class-WIth NSH expansi'!K188+'Fund. Class'!K188+'GO Class'!K188</f>
        <v>566.5</v>
      </c>
      <c r="K171" s="400">
        <f>'2021-JJ Class'!L189+'AfterSchool Class'!L188+'Summer Class'!L188+'BRANCHES class-With NSH exp'!L188+'Sch Part Class-WIth NSH expansi'!L188+'Fund. Class'!L188+'GO Class'!L188</f>
        <v>566.5</v>
      </c>
      <c r="L171" s="400">
        <f>'2021-JJ Class'!M189+'AfterSchool Class'!M188+'Summer Class'!M188+'BRANCHES class-With NSH exp'!M188+'Sch Part Class-WIth NSH expansi'!M188+'Fund. Class'!M188+'GO Class'!M188</f>
        <v>566.5</v>
      </c>
      <c r="M171" s="400">
        <f>'2021-JJ Class'!N189+'AfterSchool Class'!N188+'Summer Class'!N188+'BRANCHES class-With NSH exp'!N188+'Sch Part Class-WIth NSH expansi'!N188+'Fund. Class'!N188+'GO Class'!N188</f>
        <v>566.5</v>
      </c>
      <c r="N171" s="398">
        <f>SUM(B171:M172)</f>
        <v>6798</v>
      </c>
    </row>
    <row r="172" spans="1:14" ht="12" customHeight="1">
      <c r="A172" s="268" t="s">
        <v>164</v>
      </c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399"/>
    </row>
    <row r="173" spans="1:14" s="350" customFormat="1" ht="12" customHeight="1">
      <c r="A173" s="342" t="s">
        <v>165</v>
      </c>
      <c r="B173" s="349">
        <f>SUM(B153:B160,B168,B169:B171)</f>
        <v>6648.5866666666661</v>
      </c>
      <c r="C173" s="349">
        <f t="shared" ref="C173:L173" si="29">SUM(C153:C160,C168,C169:C172)</f>
        <v>6648.5833333333339</v>
      </c>
      <c r="D173" s="349">
        <f t="shared" si="29"/>
        <v>6648.5833333333339</v>
      </c>
      <c r="E173" s="349">
        <f t="shared" si="29"/>
        <v>6648.5833333333339</v>
      </c>
      <c r="F173" s="349">
        <f t="shared" si="29"/>
        <v>6648.5833333333339</v>
      </c>
      <c r="G173" s="349">
        <f t="shared" si="29"/>
        <v>7548.5833333333339</v>
      </c>
      <c r="H173" s="349">
        <f t="shared" si="29"/>
        <v>7548.5833333333339</v>
      </c>
      <c r="I173" s="349">
        <f t="shared" si="29"/>
        <v>7548.5833333333339</v>
      </c>
      <c r="J173" s="349">
        <f t="shared" si="29"/>
        <v>6648.5833333333339</v>
      </c>
      <c r="K173" s="349">
        <f t="shared" si="29"/>
        <v>6648.5833333333339</v>
      </c>
      <c r="L173" s="349">
        <f t="shared" si="29"/>
        <v>6648.5833333333339</v>
      </c>
      <c r="M173" s="349">
        <f>SUM(M153:M160,M168,M169:M172)</f>
        <v>6648.5833333333339</v>
      </c>
      <c r="N173" s="349">
        <f>SUM(N153:N160,N168,N169:N172)</f>
        <v>81483.003333333327</v>
      </c>
    </row>
    <row r="174" spans="1:14" s="39" customFormat="1" ht="12" customHeight="1">
      <c r="A174" s="343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</row>
    <row r="175" spans="1:14" s="348" customFormat="1" ht="12" customHeight="1">
      <c r="A175" s="342" t="s">
        <v>166</v>
      </c>
      <c r="B175" s="347"/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</row>
    <row r="176" spans="1:14" ht="12" customHeight="1">
      <c r="A176" s="268" t="s">
        <v>167</v>
      </c>
      <c r="B176" s="100">
        <f>'2021-JJ Class'!C194+'AfterSchool Class'!C193+'Summer Class'!C193+'BRANCHES class-With NSH exp'!C193+'Sch Part Class-WIth NSH expansi'!C193+'Fund. Class'!C193+'GO Class'!C193</f>
        <v>0</v>
      </c>
      <c r="C176" s="100">
        <f>'2021-JJ Class'!D194+'AfterSchool Class'!D193+'Summer Class'!D193+'BRANCHES class-With NSH exp'!D193+'Sch Part Class-WIth NSH expansi'!D193+'Fund. Class'!D193+'GO Class'!D193</f>
        <v>0</v>
      </c>
      <c r="D176" s="100">
        <f>'2021-JJ Class'!E194+'AfterSchool Class'!E193+'Summer Class'!E193+'BRANCHES class-With NSH exp'!E193+'Sch Part Class-WIth NSH expansi'!E193+'Fund. Class'!E193+'GO Class'!E193</f>
        <v>0</v>
      </c>
      <c r="E176" s="100">
        <f>'2021-JJ Class'!F194+'AfterSchool Class'!F193+'Summer Class'!F193+'BRANCHES class-With NSH exp'!F193+'Sch Part Class-WIth NSH expansi'!F193+'Fund. Class'!F193+'GO Class'!F193</f>
        <v>0</v>
      </c>
      <c r="F176" s="100">
        <f>'2021-JJ Class'!G194+'AfterSchool Class'!G193+'Summer Class'!G193+'BRANCHES class-With NSH exp'!G193+'Sch Part Class-WIth NSH expansi'!G193+'Fund. Class'!G193+'GO Class'!G193</f>
        <v>0</v>
      </c>
      <c r="G176" s="100">
        <f>'2021-JJ Class'!H194+'AfterSchool Class'!H193+'Summer Class'!H193+'BRANCHES class-With NSH exp'!H193+'Sch Part Class-WIth NSH expansi'!H193+'Fund. Class'!H193+'GO Class'!H193</f>
        <v>0</v>
      </c>
      <c r="H176" s="100">
        <f>'2021-JJ Class'!I194+'AfterSchool Class'!I193+'Summer Class'!I193+'BRANCHES class-With NSH exp'!I193+'Sch Part Class-WIth NSH expansi'!I193+'Fund. Class'!I193+'GO Class'!I193</f>
        <v>0</v>
      </c>
      <c r="I176" s="100">
        <f>'2021-JJ Class'!J194+'AfterSchool Class'!J193+'Summer Class'!J193+'BRANCHES class-With NSH exp'!J193+'Sch Part Class-WIth NSH expansi'!J193+'Fund. Class'!J193+'GO Class'!J193</f>
        <v>0</v>
      </c>
      <c r="J176" s="100">
        <f>'2021-JJ Class'!K194+'AfterSchool Class'!K193+'Summer Class'!K193+'BRANCHES class-With NSH exp'!K193+'Sch Part Class-WIth NSH expansi'!K193+'Fund. Class'!K193+'GO Class'!K193</f>
        <v>0</v>
      </c>
      <c r="K176" s="100">
        <f>'2021-JJ Class'!L194+'AfterSchool Class'!L193+'Summer Class'!L193+'BRANCHES class-With NSH exp'!L193+'Sch Part Class-WIth NSH expansi'!L193+'Fund. Class'!L193+'GO Class'!L193</f>
        <v>0</v>
      </c>
      <c r="L176" s="100">
        <f>'2021-JJ Class'!M194+'AfterSchool Class'!M193+'Summer Class'!M193+'BRANCHES class-With NSH exp'!M193+'Sch Part Class-WIth NSH expansi'!M193+'Fund. Class'!M193+'GO Class'!M193</f>
        <v>0</v>
      </c>
      <c r="M176" s="100">
        <f>'2021-JJ Class'!N194+'AfterSchool Class'!N193+'Summer Class'!N193+'BRANCHES class-With NSH exp'!N193+'Sch Part Class-WIth NSH expansi'!N193+'Fund. Class'!N193+'GO Class'!N193</f>
        <v>0</v>
      </c>
      <c r="N176" s="100">
        <f>SUM(B176:M176)</f>
        <v>0</v>
      </c>
    </row>
    <row r="177" spans="1:14" ht="12" customHeight="1">
      <c r="A177" s="268" t="s">
        <v>168</v>
      </c>
      <c r="B177" s="116">
        <v>75</v>
      </c>
      <c r="C177" s="116">
        <v>75</v>
      </c>
      <c r="D177" s="116">
        <v>75</v>
      </c>
      <c r="E177" s="116">
        <v>75</v>
      </c>
      <c r="F177" s="116">
        <v>75</v>
      </c>
      <c r="G177" s="116">
        <v>75</v>
      </c>
      <c r="H177" s="116">
        <v>75</v>
      </c>
      <c r="I177" s="116">
        <v>75</v>
      </c>
      <c r="J177" s="116">
        <v>75</v>
      </c>
      <c r="K177" s="116">
        <v>75</v>
      </c>
      <c r="L177" s="116">
        <v>575</v>
      </c>
      <c r="M177" s="116">
        <v>75</v>
      </c>
      <c r="N177" s="365">
        <f t="shared" ref="N177:N180" si="30">SUM(B177:M177)</f>
        <v>1400</v>
      </c>
    </row>
    <row r="178" spans="1:14" ht="12" customHeight="1">
      <c r="A178" s="268" t="s">
        <v>169</v>
      </c>
      <c r="B178" s="116">
        <v>450</v>
      </c>
      <c r="C178" s="116">
        <v>450</v>
      </c>
      <c r="D178" s="116">
        <v>450</v>
      </c>
      <c r="E178" s="116">
        <v>450</v>
      </c>
      <c r="F178" s="116">
        <v>450</v>
      </c>
      <c r="G178" s="116">
        <v>450</v>
      </c>
      <c r="H178" s="116">
        <v>450</v>
      </c>
      <c r="I178" s="116">
        <v>450</v>
      </c>
      <c r="J178" s="116">
        <v>450</v>
      </c>
      <c r="K178" s="116">
        <v>450</v>
      </c>
      <c r="L178" s="116">
        <v>450</v>
      </c>
      <c r="M178" s="116">
        <v>450</v>
      </c>
      <c r="N178" s="365">
        <f t="shared" si="30"/>
        <v>5400</v>
      </c>
    </row>
    <row r="179" spans="1:14" ht="12" customHeight="1">
      <c r="A179" s="268" t="s">
        <v>170</v>
      </c>
      <c r="B179" s="116">
        <v>350</v>
      </c>
      <c r="C179" s="116">
        <v>350</v>
      </c>
      <c r="D179" s="116">
        <v>350</v>
      </c>
      <c r="E179" s="116">
        <v>350</v>
      </c>
      <c r="F179" s="116">
        <v>350</v>
      </c>
      <c r="G179" s="116">
        <v>350</v>
      </c>
      <c r="H179" s="116">
        <v>350</v>
      </c>
      <c r="I179" s="116">
        <v>350</v>
      </c>
      <c r="J179" s="116">
        <v>350</v>
      </c>
      <c r="K179" s="116">
        <v>350</v>
      </c>
      <c r="L179" s="116">
        <v>350</v>
      </c>
      <c r="M179" s="116">
        <v>350</v>
      </c>
      <c r="N179" s="365">
        <f t="shared" si="30"/>
        <v>4200</v>
      </c>
    </row>
    <row r="180" spans="1:14" ht="12" customHeight="1">
      <c r="A180" s="268" t="s">
        <v>171</v>
      </c>
      <c r="B180" s="116">
        <v>100</v>
      </c>
      <c r="C180" s="116">
        <v>100</v>
      </c>
      <c r="D180" s="116">
        <v>100</v>
      </c>
      <c r="E180" s="116">
        <v>100</v>
      </c>
      <c r="F180" s="116">
        <v>100</v>
      </c>
      <c r="G180" s="116">
        <v>100</v>
      </c>
      <c r="H180" s="116">
        <v>100</v>
      </c>
      <c r="I180" s="116">
        <v>100</v>
      </c>
      <c r="J180" s="116">
        <v>100</v>
      </c>
      <c r="K180" s="116">
        <v>100</v>
      </c>
      <c r="L180" s="116">
        <v>100</v>
      </c>
      <c r="M180" s="116">
        <v>100</v>
      </c>
      <c r="N180" s="116">
        <f t="shared" si="30"/>
        <v>1200</v>
      </c>
    </row>
    <row r="181" spans="1:14" s="350" customFormat="1" ht="12" customHeight="1">
      <c r="A181" s="342" t="s">
        <v>172</v>
      </c>
      <c r="B181" s="349">
        <f>SUM(B176:B180)</f>
        <v>975</v>
      </c>
      <c r="C181" s="349">
        <f t="shared" ref="C181:M181" si="31">SUM(C176:C180)</f>
        <v>975</v>
      </c>
      <c r="D181" s="349">
        <f t="shared" si="31"/>
        <v>975</v>
      </c>
      <c r="E181" s="349">
        <f t="shared" si="31"/>
        <v>975</v>
      </c>
      <c r="F181" s="349">
        <f t="shared" si="31"/>
        <v>975</v>
      </c>
      <c r="G181" s="349">
        <f t="shared" si="31"/>
        <v>975</v>
      </c>
      <c r="H181" s="349">
        <f t="shared" si="31"/>
        <v>975</v>
      </c>
      <c r="I181" s="349">
        <f t="shared" si="31"/>
        <v>975</v>
      </c>
      <c r="J181" s="349">
        <f t="shared" si="31"/>
        <v>975</v>
      </c>
      <c r="K181" s="349">
        <f t="shared" si="31"/>
        <v>975</v>
      </c>
      <c r="L181" s="349">
        <f t="shared" si="31"/>
        <v>1475</v>
      </c>
      <c r="M181" s="349">
        <f t="shared" si="31"/>
        <v>975</v>
      </c>
      <c r="N181" s="349">
        <f>SUM(N176:N180)</f>
        <v>12200</v>
      </c>
    </row>
    <row r="182" spans="1:14" s="39" customFormat="1" ht="12" customHeight="1">
      <c r="A182" s="343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</row>
    <row r="183" spans="1:14" s="348" customFormat="1" ht="12" customHeight="1">
      <c r="A183" s="342" t="s">
        <v>173</v>
      </c>
      <c r="B183" s="347"/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</row>
    <row r="184" spans="1:14" s="48" customFormat="1" ht="12" customHeight="1">
      <c r="A184" s="344" t="s">
        <v>174</v>
      </c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1:14" ht="12" customHeight="1">
      <c r="A185" s="272" t="s">
        <v>175</v>
      </c>
      <c r="B185" s="100">
        <v>967.83</v>
      </c>
      <c r="C185" s="100">
        <v>967.83</v>
      </c>
      <c r="D185" s="100">
        <v>967.83</v>
      </c>
      <c r="E185" s="100">
        <v>967.83</v>
      </c>
      <c r="F185" s="100">
        <v>967.83</v>
      </c>
      <c r="G185" s="100">
        <v>967.83</v>
      </c>
      <c r="H185" s="100">
        <v>967.83</v>
      </c>
      <c r="I185" s="100">
        <v>967.83</v>
      </c>
      <c r="J185" s="100">
        <v>967.83</v>
      </c>
      <c r="K185" s="100">
        <v>967.83</v>
      </c>
      <c r="L185" s="100">
        <v>967.83</v>
      </c>
      <c r="M185" s="100">
        <v>967.83</v>
      </c>
      <c r="N185" s="366">
        <f>SUM(B185:M185)</f>
        <v>11613.960000000001</v>
      </c>
    </row>
    <row r="186" spans="1:14" ht="12" customHeight="1">
      <c r="A186" s="272" t="s">
        <v>176</v>
      </c>
      <c r="B186" s="100">
        <v>153.41999999999999</v>
      </c>
      <c r="C186" s="100">
        <v>153.41999999999999</v>
      </c>
      <c r="D186" s="100">
        <v>153.41999999999999</v>
      </c>
      <c r="E186" s="100">
        <v>153.41999999999999</v>
      </c>
      <c r="F186" s="100">
        <v>153.41999999999999</v>
      </c>
      <c r="G186" s="100">
        <v>153.41999999999999</v>
      </c>
      <c r="H186" s="100">
        <v>153.41999999999999</v>
      </c>
      <c r="I186" s="100">
        <v>153.41999999999999</v>
      </c>
      <c r="J186" s="100">
        <v>153.41999999999999</v>
      </c>
      <c r="K186" s="100">
        <v>153.41999999999999</v>
      </c>
      <c r="L186" s="100">
        <v>153.41999999999999</v>
      </c>
      <c r="M186" s="100">
        <v>153.41999999999999</v>
      </c>
      <c r="N186" s="100">
        <f>SUM(B186:M186)</f>
        <v>1841.0400000000002</v>
      </c>
    </row>
    <row r="187" spans="1:14" ht="12" customHeight="1">
      <c r="A187" s="272" t="s">
        <v>177</v>
      </c>
      <c r="B187" s="100">
        <f>'2021-JJ Class'!C205+'AfterSchool Class'!C204+'Summer Class'!C204+'BRANCHES class-With NSH exp'!C204+'Sch Part Class-WIth NSH expansi'!C204+'Fund. Class'!C204+'GO Class'!C204</f>
        <v>535.75</v>
      </c>
      <c r="C187" s="100">
        <f>'2021-JJ Class'!D205+'AfterSchool Class'!D204+'Summer Class'!D204+'BRANCHES class-With NSH exp'!D204+'Sch Part Class-WIth NSH expansi'!D204+'Fund. Class'!D204+'GO Class'!D204</f>
        <v>535.75</v>
      </c>
      <c r="D187" s="100">
        <f>'2021-JJ Class'!E205+'AfterSchool Class'!E204+'Summer Class'!E204+'BRANCHES class-With NSH exp'!E204+'Sch Part Class-WIth NSH expansi'!E204+'Fund. Class'!E204+'GO Class'!E204</f>
        <v>535.75</v>
      </c>
      <c r="E187" s="100">
        <f>'2021-JJ Class'!F205+'AfterSchool Class'!F204+'Summer Class'!F204+'BRANCHES class-With NSH exp'!F204+'Sch Part Class-WIth NSH expansi'!F204+'Fund. Class'!F204+'GO Class'!F204</f>
        <v>535.75</v>
      </c>
      <c r="F187" s="100">
        <f>'2021-JJ Class'!G205+'AfterSchool Class'!G204+'Summer Class'!G204+'BRANCHES class-With NSH exp'!G204+'Sch Part Class-WIth NSH expansi'!G204+'Fund. Class'!G204+'GO Class'!G204</f>
        <v>535.75</v>
      </c>
      <c r="G187" s="100">
        <f>'2021-JJ Class'!H205+'AfterSchool Class'!H204+'Summer Class'!H204+'BRANCHES class-With NSH exp'!H204+'Sch Part Class-WIth NSH expansi'!H204+'Fund. Class'!H204+'GO Class'!H204</f>
        <v>535.75</v>
      </c>
      <c r="H187" s="100">
        <f>'2021-JJ Class'!I205+'AfterSchool Class'!I204+'Summer Class'!I204+'BRANCHES class-With NSH exp'!I204+'Sch Part Class-WIth NSH expansi'!I204+'Fund. Class'!I204+'GO Class'!I204</f>
        <v>535.75</v>
      </c>
      <c r="I187" s="100">
        <f>'2021-JJ Class'!J205+'AfterSchool Class'!J204+'Summer Class'!J204+'BRANCHES class-With NSH exp'!J204+'Sch Part Class-WIth NSH expansi'!J204+'Fund. Class'!J204+'GO Class'!J204</f>
        <v>535.75</v>
      </c>
      <c r="J187" s="100">
        <f>'2021-JJ Class'!K205+'AfterSchool Class'!K204+'Summer Class'!K204+'BRANCHES class-With NSH exp'!K204+'Sch Part Class-WIth NSH expansi'!K204+'Fund. Class'!K204+'GO Class'!K204</f>
        <v>535.75</v>
      </c>
      <c r="K187" s="100">
        <f>'2021-JJ Class'!L205+'AfterSchool Class'!L204+'Summer Class'!L204+'BRANCHES class-With NSH exp'!L204+'Sch Part Class-WIth NSH expansi'!L204+'Fund. Class'!L204+'GO Class'!L204</f>
        <v>535.75</v>
      </c>
      <c r="L187" s="100">
        <f>'2021-JJ Class'!M205+'AfterSchool Class'!M204+'Summer Class'!M204+'BRANCHES class-With NSH exp'!M204+'Sch Part Class-WIth NSH expansi'!M204+'Fund. Class'!M204+'GO Class'!M204</f>
        <v>535.75</v>
      </c>
      <c r="M187" s="100">
        <f>'2021-JJ Class'!N205+'AfterSchool Class'!N204+'Summer Class'!N204+'BRANCHES class-With NSH exp'!N204+'Sch Part Class-WIth NSH expansi'!N204+'Fund. Class'!N204+'GO Class'!N204</f>
        <v>535.75</v>
      </c>
      <c r="N187" s="100">
        <f>SUM(B187:M187)</f>
        <v>6429</v>
      </c>
    </row>
    <row r="188" spans="1:14" ht="12" customHeight="1">
      <c r="A188" s="272" t="s">
        <v>178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>
        <f>SUM(B188:M188)</f>
        <v>0</v>
      </c>
    </row>
    <row r="189" spans="1:14" ht="12" customHeight="1">
      <c r="A189" s="272" t="s">
        <v>179</v>
      </c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>
        <f>SUM(B189:M189)</f>
        <v>0</v>
      </c>
    </row>
    <row r="190" spans="1:14" s="51" customFormat="1" ht="12" customHeight="1">
      <c r="A190" s="344" t="s">
        <v>180</v>
      </c>
      <c r="B190" s="105">
        <f>SUM(B185:B189)</f>
        <v>1657</v>
      </c>
      <c r="C190" s="105">
        <f t="shared" ref="C190:N190" si="32">SUM(C185:C189)</f>
        <v>1657</v>
      </c>
      <c r="D190" s="105">
        <f t="shared" si="32"/>
        <v>1657</v>
      </c>
      <c r="E190" s="105">
        <f t="shared" si="32"/>
        <v>1657</v>
      </c>
      <c r="F190" s="105">
        <f t="shared" si="32"/>
        <v>1657</v>
      </c>
      <c r="G190" s="105">
        <f t="shared" si="32"/>
        <v>1657</v>
      </c>
      <c r="H190" s="105">
        <f t="shared" si="32"/>
        <v>1657</v>
      </c>
      <c r="I190" s="105">
        <f t="shared" si="32"/>
        <v>1657</v>
      </c>
      <c r="J190" s="105">
        <f t="shared" si="32"/>
        <v>1657</v>
      </c>
      <c r="K190" s="105">
        <f t="shared" si="32"/>
        <v>1657</v>
      </c>
      <c r="L190" s="105">
        <f t="shared" si="32"/>
        <v>1657</v>
      </c>
      <c r="M190" s="105">
        <f t="shared" si="32"/>
        <v>1657</v>
      </c>
      <c r="N190" s="105">
        <f t="shared" si="32"/>
        <v>19884</v>
      </c>
    </row>
    <row r="191" spans="1:14" ht="12" customHeight="1">
      <c r="A191" s="268" t="s">
        <v>181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</row>
    <row r="192" spans="1:14" ht="12" customHeight="1">
      <c r="A192" s="268" t="s">
        <v>182</v>
      </c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</row>
    <row r="193" spans="1:14" ht="12" customHeight="1">
      <c r="A193" s="268" t="s">
        <v>183</v>
      </c>
      <c r="B193" s="100">
        <f>'2021-JJ Class'!C211+'AfterSchool Class'!C210+'Summer Class'!C210+'BRANCHES class-With NSH exp'!C210+'Sch Part Class-WIth NSH expansi'!C210+'Fund. Class'!C210+'GO Class'!C210</f>
        <v>0</v>
      </c>
      <c r="C193" s="100">
        <f>'2021-JJ Class'!D211+'AfterSchool Class'!D210+'Summer Class'!D210+'BRANCHES class-With NSH exp'!D210+'Sch Part Class-WIth NSH expansi'!D210+'Fund. Class'!D210+'GO Class'!D210</f>
        <v>0</v>
      </c>
      <c r="D193" s="100">
        <f>'2021-JJ Class'!E211+'AfterSchool Class'!E210+'Summer Class'!E210+'BRANCHES class-With NSH exp'!E210+'Sch Part Class-WIth NSH expansi'!E210+'Fund. Class'!E210+'GO Class'!E210</f>
        <v>0</v>
      </c>
      <c r="E193" s="100">
        <f>'2021-JJ Class'!F211+'AfterSchool Class'!F210+'Summer Class'!F210+'BRANCHES class-With NSH exp'!F210+'Sch Part Class-WIth NSH expansi'!F210+'Fund. Class'!F210+'GO Class'!F210</f>
        <v>0</v>
      </c>
      <c r="F193" s="100">
        <f>'2021-JJ Class'!G211+'AfterSchool Class'!G210+'Summer Class'!G210+'BRANCHES class-With NSH exp'!G210+'Sch Part Class-WIth NSH expansi'!G210+'Fund. Class'!G210+'GO Class'!G210</f>
        <v>0</v>
      </c>
      <c r="G193" s="100">
        <f>'2021-JJ Class'!H211+'AfterSchool Class'!H210+'Summer Class'!H210+'BRANCHES class-With NSH exp'!H210+'Sch Part Class-WIth NSH expansi'!H210+'Fund. Class'!H210+'GO Class'!H210</f>
        <v>0</v>
      </c>
      <c r="H193" s="100">
        <f>'2021-JJ Class'!I211+'AfterSchool Class'!I210+'Summer Class'!I210+'BRANCHES class-With NSH exp'!I210+'Sch Part Class-WIth NSH expansi'!I210+'Fund. Class'!I210+'GO Class'!I210</f>
        <v>0</v>
      </c>
      <c r="I193" s="100">
        <f>'2021-JJ Class'!J211+'AfterSchool Class'!J210+'Summer Class'!J210+'BRANCHES class-With NSH exp'!J210+'Sch Part Class-WIth NSH expansi'!J210+'Fund. Class'!J210+'GO Class'!J210</f>
        <v>0</v>
      </c>
      <c r="J193" s="100">
        <f>'2021-JJ Class'!K211+'AfterSchool Class'!K210+'Summer Class'!K210+'BRANCHES class-With NSH exp'!K210+'Sch Part Class-WIth NSH expansi'!K210+'Fund. Class'!K210+'GO Class'!K210</f>
        <v>0</v>
      </c>
      <c r="K193" s="100">
        <f>'2021-JJ Class'!L211+'AfterSchool Class'!L210+'Summer Class'!L210+'BRANCHES class-With NSH exp'!L210+'Sch Part Class-WIth NSH expansi'!L210+'Fund. Class'!L210+'GO Class'!L210</f>
        <v>0</v>
      </c>
      <c r="L193" s="100">
        <f>'2021-JJ Class'!M211+'AfterSchool Class'!M210+'Summer Class'!M210+'BRANCHES class-With NSH exp'!M210+'Sch Part Class-WIth NSH expansi'!M210+'Fund. Class'!M210+'GO Class'!M210</f>
        <v>0</v>
      </c>
      <c r="M193" s="100">
        <f>'2021-JJ Class'!N211+'AfterSchool Class'!N210+'Summer Class'!N210+'BRANCHES class-With NSH exp'!N210+'Sch Part Class-WIth NSH expansi'!N210+'Fund. Class'!N210+'GO Class'!N210</f>
        <v>0</v>
      </c>
      <c r="N193" s="100">
        <f>SUM(B193:M193)</f>
        <v>0</v>
      </c>
    </row>
    <row r="194" spans="1:14" ht="12" customHeight="1">
      <c r="A194" s="268" t="s">
        <v>184</v>
      </c>
      <c r="B194" s="100">
        <f>'2021-JJ Class'!C212+'AfterSchool Class'!C211+'Summer Class'!C211+'BRANCHES class-With NSH exp'!C211+'Sch Part Class-WIth NSH expansi'!C211+'Fund. Class'!C211+'GO Class'!C211</f>
        <v>37.5</v>
      </c>
      <c r="C194" s="100">
        <f>'2021-JJ Class'!D212+'AfterSchool Class'!D211+'Summer Class'!D211+'BRANCHES class-With NSH exp'!D211+'Sch Part Class-WIth NSH expansi'!D211+'Fund. Class'!D211+'GO Class'!D211</f>
        <v>37.5</v>
      </c>
      <c r="D194" s="100">
        <f>'2021-JJ Class'!E212+'AfterSchool Class'!E211+'Summer Class'!E211+'BRANCHES class-With NSH exp'!E211+'Sch Part Class-WIth NSH expansi'!E211+'Fund. Class'!E211+'GO Class'!E211</f>
        <v>37.5</v>
      </c>
      <c r="E194" s="100">
        <f>'2021-JJ Class'!F212+'AfterSchool Class'!F211+'Summer Class'!F211+'BRANCHES class-With NSH exp'!F211+'Sch Part Class-WIth NSH expansi'!F211+'Fund. Class'!F211+'GO Class'!F211</f>
        <v>37.5</v>
      </c>
      <c r="F194" s="100">
        <f>'2021-JJ Class'!G212+'AfterSchool Class'!G211+'Summer Class'!G211+'BRANCHES class-With NSH exp'!G211+'Sch Part Class-WIth NSH expansi'!G211+'Fund. Class'!G211+'GO Class'!G211</f>
        <v>37.5</v>
      </c>
      <c r="G194" s="100">
        <f>'2021-JJ Class'!H212+'AfterSchool Class'!H211+'Summer Class'!H211+'BRANCHES class-With NSH exp'!H211+'Sch Part Class-WIth NSH expansi'!H211+'Fund. Class'!H211+'GO Class'!H211</f>
        <v>37.5</v>
      </c>
      <c r="H194" s="100">
        <f>'2021-JJ Class'!I212+'AfterSchool Class'!I211+'Summer Class'!I211+'BRANCHES class-With NSH exp'!I211+'Sch Part Class-WIth NSH expansi'!I211+'Fund. Class'!I211+'GO Class'!I211</f>
        <v>37.5</v>
      </c>
      <c r="I194" s="100">
        <f>'2021-JJ Class'!J212+'AfterSchool Class'!J211+'Summer Class'!J211+'BRANCHES class-With NSH exp'!J211+'Sch Part Class-WIth NSH expansi'!J211+'Fund. Class'!J211+'GO Class'!J211</f>
        <v>37.5</v>
      </c>
      <c r="J194" s="100">
        <f>'2021-JJ Class'!K212+'AfterSchool Class'!K211+'Summer Class'!K211+'BRANCHES class-With NSH exp'!K211+'Sch Part Class-WIth NSH expansi'!K211+'Fund. Class'!K211+'GO Class'!K211</f>
        <v>37.5</v>
      </c>
      <c r="K194" s="100">
        <f>'2021-JJ Class'!L212+'AfterSchool Class'!L211+'Summer Class'!L211+'BRANCHES class-With NSH exp'!L211+'Sch Part Class-WIth NSH expansi'!L211+'Fund. Class'!L211+'GO Class'!L211</f>
        <v>37.5</v>
      </c>
      <c r="L194" s="100">
        <f>'2021-JJ Class'!M212+'AfterSchool Class'!M211+'Summer Class'!M211+'BRANCHES class-With NSH exp'!M211+'Sch Part Class-WIth NSH expansi'!M211+'Fund. Class'!M211+'GO Class'!M211</f>
        <v>37.5</v>
      </c>
      <c r="M194" s="100">
        <f>'2021-JJ Class'!N212+'AfterSchool Class'!N211+'Summer Class'!N211+'BRANCHES class-With NSH exp'!N211+'Sch Part Class-WIth NSH expansi'!N211+'Fund. Class'!N211+'GO Class'!N211</f>
        <v>37.5</v>
      </c>
      <c r="N194" s="100">
        <f>SUM(B194:M194)</f>
        <v>450</v>
      </c>
    </row>
    <row r="195" spans="1:14" ht="12" customHeight="1">
      <c r="A195" s="268" t="s">
        <v>185</v>
      </c>
      <c r="B195" s="100">
        <f>'2021-JJ Class'!C213+'AfterSchool Class'!C212+'Summer Class'!C212+'BRANCHES class-With NSH exp'!C212+'Sch Part Class-WIth NSH expansi'!C212+'Fund. Class'!C212+'GO Class'!C212</f>
        <v>0</v>
      </c>
      <c r="C195" s="100">
        <f>'2021-JJ Class'!D213+'AfterSchool Class'!D212+'Summer Class'!D212+'BRANCHES class-With NSH exp'!D212+'Sch Part Class-WIth NSH expansi'!D212+'Fund. Class'!D212+'GO Class'!D212</f>
        <v>0</v>
      </c>
      <c r="D195" s="100">
        <f>'2021-JJ Class'!E213+'AfterSchool Class'!E212+'Summer Class'!E212+'BRANCHES class-With NSH exp'!E212+'Sch Part Class-WIth NSH expansi'!E212+'Fund. Class'!E212+'GO Class'!E212</f>
        <v>0</v>
      </c>
      <c r="E195" s="100">
        <f>'2021-JJ Class'!F213+'AfterSchool Class'!F212+'Summer Class'!F212+'BRANCHES class-With NSH exp'!F212+'Sch Part Class-WIth NSH expansi'!F212+'Fund. Class'!F212+'GO Class'!F212</f>
        <v>0</v>
      </c>
      <c r="F195" s="100">
        <f>'2021-JJ Class'!G213+'AfterSchool Class'!G212+'Summer Class'!G212+'BRANCHES class-With NSH exp'!G212+'Sch Part Class-WIth NSH expansi'!G212+'Fund. Class'!G212+'GO Class'!G212</f>
        <v>0</v>
      </c>
      <c r="G195" s="100">
        <f>'2021-JJ Class'!H213+'AfterSchool Class'!H212+'Summer Class'!H212+'BRANCHES class-With NSH exp'!H212+'Sch Part Class-WIth NSH expansi'!H212+'Fund. Class'!H212+'GO Class'!H212</f>
        <v>0</v>
      </c>
      <c r="H195" s="100">
        <f>'2021-JJ Class'!I213+'AfterSchool Class'!I212+'Summer Class'!I212+'BRANCHES class-With NSH exp'!I212+'Sch Part Class-WIth NSH expansi'!I212+'Fund. Class'!I212+'GO Class'!I212</f>
        <v>0</v>
      </c>
      <c r="I195" s="100">
        <f>'2021-JJ Class'!J213+'AfterSchool Class'!J212+'Summer Class'!J212+'BRANCHES class-With NSH exp'!J212+'Sch Part Class-WIth NSH expansi'!J212+'Fund. Class'!J212+'GO Class'!J212</f>
        <v>0</v>
      </c>
      <c r="J195" s="100">
        <f>'2021-JJ Class'!K213+'AfterSchool Class'!K212+'Summer Class'!K212+'BRANCHES class-With NSH exp'!K212+'Sch Part Class-WIth NSH expansi'!K212+'Fund. Class'!K212+'GO Class'!K212</f>
        <v>0</v>
      </c>
      <c r="K195" s="100">
        <f>'2021-JJ Class'!L213+'AfterSchool Class'!L212+'Summer Class'!L212+'BRANCHES class-With NSH exp'!L212+'Sch Part Class-WIth NSH expansi'!L212+'Fund. Class'!L212+'GO Class'!L212</f>
        <v>0</v>
      </c>
      <c r="L195" s="100">
        <f>'2021-JJ Class'!M213+'AfterSchool Class'!M212+'Summer Class'!M212+'BRANCHES class-With NSH exp'!M212+'Sch Part Class-WIth NSH expansi'!M212+'Fund. Class'!M212+'GO Class'!M212</f>
        <v>0</v>
      </c>
      <c r="M195" s="100">
        <f>'2021-JJ Class'!N213+'AfterSchool Class'!N212+'Summer Class'!N212+'BRANCHES class-With NSH exp'!N212+'Sch Part Class-WIth NSH expansi'!N212+'Fund. Class'!N212+'GO Class'!N212</f>
        <v>0</v>
      </c>
      <c r="N195" s="100"/>
    </row>
    <row r="196" spans="1:14" ht="12" customHeight="1">
      <c r="A196" s="268" t="s">
        <v>186</v>
      </c>
      <c r="B196" s="100">
        <f>'2021-JJ Class'!C214+'AfterSchool Class'!C213+'Summer Class'!C213+'BRANCHES class-With NSH exp'!C213+'Sch Part Class-WIth NSH expansi'!C213+'Fund. Class'!C213+'GO Class'!C213</f>
        <v>0</v>
      </c>
      <c r="C196" s="100">
        <f>'2021-JJ Class'!D214+'AfterSchool Class'!D213+'Summer Class'!D213+'BRANCHES class-With NSH exp'!D213+'Sch Part Class-WIth NSH expansi'!D213+'Fund. Class'!D213+'GO Class'!D213</f>
        <v>0</v>
      </c>
      <c r="D196" s="100">
        <f>'2021-JJ Class'!E214+'AfterSchool Class'!E213+'Summer Class'!E213+'BRANCHES class-With NSH exp'!E213+'Sch Part Class-WIth NSH expansi'!E213+'Fund. Class'!E213+'GO Class'!E213</f>
        <v>0</v>
      </c>
      <c r="E196" s="100">
        <f>'2021-JJ Class'!F214+'AfterSchool Class'!F213+'Summer Class'!F213+'BRANCHES class-With NSH exp'!F213+'Sch Part Class-WIth NSH expansi'!F213+'Fund. Class'!F213+'GO Class'!F213</f>
        <v>0</v>
      </c>
      <c r="F196" s="100">
        <f>'2021-JJ Class'!G214+'AfterSchool Class'!G213+'Summer Class'!G213+'BRANCHES class-With NSH exp'!G213+'Sch Part Class-WIth NSH expansi'!G213+'Fund. Class'!G213+'GO Class'!G213</f>
        <v>0</v>
      </c>
      <c r="G196" s="100">
        <f>'2021-JJ Class'!H214+'AfterSchool Class'!H213+'Summer Class'!H213+'BRANCHES class-With NSH exp'!H213+'Sch Part Class-WIth NSH expansi'!H213+'Fund. Class'!H213+'GO Class'!H213</f>
        <v>0</v>
      </c>
      <c r="H196" s="100">
        <f>'2021-JJ Class'!I214+'AfterSchool Class'!I213+'Summer Class'!I213+'BRANCHES class-With NSH exp'!I213+'Sch Part Class-WIth NSH expansi'!I213+'Fund. Class'!I213+'GO Class'!I213</f>
        <v>0</v>
      </c>
      <c r="I196" s="100">
        <f>'2021-JJ Class'!J214+'AfterSchool Class'!J213+'Summer Class'!J213+'BRANCHES class-With NSH exp'!J213+'Sch Part Class-WIth NSH expansi'!J213+'Fund. Class'!J213+'GO Class'!J213</f>
        <v>0</v>
      </c>
      <c r="J196" s="100">
        <f>'2021-JJ Class'!K214+'AfterSchool Class'!K213+'Summer Class'!K213+'BRANCHES class-With NSH exp'!K213+'Sch Part Class-WIth NSH expansi'!K213+'Fund. Class'!K213+'GO Class'!K213</f>
        <v>0</v>
      </c>
      <c r="K196" s="100">
        <f>'2021-JJ Class'!L214+'AfterSchool Class'!L213+'Summer Class'!L213+'BRANCHES class-With NSH exp'!L213+'Sch Part Class-WIth NSH expansi'!L213+'Fund. Class'!L213+'GO Class'!L213</f>
        <v>0</v>
      </c>
      <c r="L196" s="100">
        <f>'2021-JJ Class'!M214+'AfterSchool Class'!M213+'Summer Class'!M213+'BRANCHES class-With NSH exp'!M213+'Sch Part Class-WIth NSH expansi'!M213+'Fund. Class'!M213+'GO Class'!M213</f>
        <v>0</v>
      </c>
      <c r="M196" s="100">
        <f>'2021-JJ Class'!N214+'AfterSchool Class'!N213+'Summer Class'!N213+'BRANCHES class-With NSH exp'!N213+'Sch Part Class-WIth NSH expansi'!N213+'Fund. Class'!N213+'GO Class'!N213</f>
        <v>0</v>
      </c>
      <c r="N196" s="100"/>
    </row>
    <row r="197" spans="1:14" ht="12" customHeight="1">
      <c r="A197" s="268" t="s">
        <v>187</v>
      </c>
      <c r="B197" s="100">
        <f>'2021-JJ Class'!C215+'AfterSchool Class'!C214+'Summer Class'!C214+'BRANCHES class-With NSH exp'!C214+'Sch Part Class-WIth NSH expansi'!C214+'Fund. Class'!C214+'GO Class'!C214</f>
        <v>83.333333333333329</v>
      </c>
      <c r="C197" s="100">
        <f>'2021-JJ Class'!D215+'AfterSchool Class'!D214+'Summer Class'!D214+'BRANCHES class-With NSH exp'!D214+'Sch Part Class-WIth NSH expansi'!D214+'Fund. Class'!D214+'GO Class'!D214</f>
        <v>83.33</v>
      </c>
      <c r="D197" s="100">
        <f>'2021-JJ Class'!E215+'AfterSchool Class'!E214+'Summer Class'!E214+'BRANCHES class-With NSH exp'!E214+'Sch Part Class-WIth NSH expansi'!E214+'Fund. Class'!E214+'GO Class'!E214</f>
        <v>83.33</v>
      </c>
      <c r="E197" s="100">
        <f>'2021-JJ Class'!F215+'AfterSchool Class'!F214+'Summer Class'!F214+'BRANCHES class-With NSH exp'!F214+'Sch Part Class-WIth NSH expansi'!F214+'Fund. Class'!F214+'GO Class'!F214</f>
        <v>83.33</v>
      </c>
      <c r="F197" s="100">
        <f>'2021-JJ Class'!G215+'AfterSchool Class'!G214+'Summer Class'!G214+'BRANCHES class-With NSH exp'!G214+'Sch Part Class-WIth NSH expansi'!G214+'Fund. Class'!G214+'GO Class'!G214</f>
        <v>83.33</v>
      </c>
      <c r="G197" s="100">
        <f>'2021-JJ Class'!H215+'AfterSchool Class'!H214+'Summer Class'!H214+'BRANCHES class-With NSH exp'!H214+'Sch Part Class-WIth NSH expansi'!H214+'Fund. Class'!H214+'GO Class'!H214</f>
        <v>83.33</v>
      </c>
      <c r="H197" s="100">
        <f>'2021-JJ Class'!I215+'AfterSchool Class'!I214+'Summer Class'!I214+'BRANCHES class-With NSH exp'!I214+'Sch Part Class-WIth NSH expansi'!I214+'Fund. Class'!I214+'GO Class'!I214</f>
        <v>83.33</v>
      </c>
      <c r="I197" s="100">
        <f>'2021-JJ Class'!J215+'AfterSchool Class'!J214+'Summer Class'!J214+'BRANCHES class-With NSH exp'!J214+'Sch Part Class-WIth NSH expansi'!J214+'Fund. Class'!J214+'GO Class'!J214</f>
        <v>83.33</v>
      </c>
      <c r="J197" s="100">
        <f>'2021-JJ Class'!K215+'AfterSchool Class'!K214+'Summer Class'!K214+'BRANCHES class-With NSH exp'!K214+'Sch Part Class-WIth NSH expansi'!K214+'Fund. Class'!K214+'GO Class'!K214</f>
        <v>83.33</v>
      </c>
      <c r="K197" s="100">
        <f>'2021-JJ Class'!L215+'AfterSchool Class'!L214+'Summer Class'!L214+'BRANCHES class-With NSH exp'!L214+'Sch Part Class-WIth NSH expansi'!L214+'Fund. Class'!L214+'GO Class'!L214</f>
        <v>83.33</v>
      </c>
      <c r="L197" s="100">
        <f>'2021-JJ Class'!M215+'AfterSchool Class'!M214+'Summer Class'!M214+'BRANCHES class-With NSH exp'!M214+'Sch Part Class-WIth NSH expansi'!M214+'Fund. Class'!M214+'GO Class'!M214</f>
        <v>83.33</v>
      </c>
      <c r="M197" s="100">
        <f>'2021-JJ Class'!N215+'AfterSchool Class'!N214+'Summer Class'!N214+'BRANCHES class-With NSH exp'!N214+'Sch Part Class-WIth NSH expansi'!N214+'Fund. Class'!N214+'GO Class'!N214</f>
        <v>83.33</v>
      </c>
      <c r="N197" s="100">
        <v>1000</v>
      </c>
    </row>
    <row r="198" spans="1:14" s="48" customFormat="1" ht="12" customHeight="1">
      <c r="A198" s="344" t="s">
        <v>188</v>
      </c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1:14" ht="12" customHeight="1">
      <c r="A199" s="272" t="s">
        <v>189</v>
      </c>
      <c r="B199" s="100">
        <f>'2021-JJ Class'!C217+'AfterSchool Class'!C216+'Summer Class'!C216+'BRANCHES class-With NSH exp'!C216+'Sch Part Class-WIth NSH expansi'!C216+'Fund. Class'!C216+'GO Class'!C216</f>
        <v>166.67</v>
      </c>
      <c r="C199" s="100">
        <f>'2021-JJ Class'!D217+'AfterSchool Class'!D216+'Summer Class'!D216+'BRANCHES class-With NSH exp'!D216+'Sch Part Class-WIth NSH expansi'!D216+'Fund. Class'!D216+'GO Class'!D216</f>
        <v>166.67</v>
      </c>
      <c r="D199" s="100">
        <f>'2021-JJ Class'!E217+'AfterSchool Class'!E216+'Summer Class'!E216+'BRANCHES class-With NSH exp'!E216+'Sch Part Class-WIth NSH expansi'!E216+'Fund. Class'!E216+'GO Class'!E216</f>
        <v>166.67</v>
      </c>
      <c r="E199" s="100">
        <f>'2021-JJ Class'!F217+'AfterSchool Class'!F216+'Summer Class'!F216+'BRANCHES class-With NSH exp'!F216+'Sch Part Class-WIth NSH expansi'!F216+'Fund. Class'!F216+'GO Class'!F216</f>
        <v>166.67</v>
      </c>
      <c r="F199" s="100">
        <f>'2021-JJ Class'!G217+'AfterSchool Class'!G216+'Summer Class'!G216+'BRANCHES class-With NSH exp'!G216+'Sch Part Class-WIth NSH expansi'!G216+'Fund. Class'!G216+'GO Class'!G216</f>
        <v>166.67</v>
      </c>
      <c r="G199" s="100">
        <f>'2021-JJ Class'!H217+'AfterSchool Class'!H216+'Summer Class'!H216+'BRANCHES class-With NSH exp'!H216+'Sch Part Class-WIth NSH expansi'!H216+'Fund. Class'!H216+'GO Class'!H216</f>
        <v>166.67</v>
      </c>
      <c r="H199" s="100">
        <f>'2021-JJ Class'!I217+'AfterSchool Class'!I216+'Summer Class'!I216+'BRANCHES class-With NSH exp'!I216+'Sch Part Class-WIth NSH expansi'!I216+'Fund. Class'!I216+'GO Class'!I216</f>
        <v>166.67</v>
      </c>
      <c r="I199" s="100">
        <f>'2021-JJ Class'!J217+'AfterSchool Class'!J216+'Summer Class'!J216+'BRANCHES class-With NSH exp'!J216+'Sch Part Class-WIth NSH expansi'!J216+'Fund. Class'!J216+'GO Class'!J216</f>
        <v>166.67</v>
      </c>
      <c r="J199" s="100">
        <f>'2021-JJ Class'!K217+'AfterSchool Class'!K216+'Summer Class'!K216+'BRANCHES class-With NSH exp'!K216+'Sch Part Class-WIth NSH expansi'!K216+'Fund. Class'!K216+'GO Class'!K216</f>
        <v>166.67</v>
      </c>
      <c r="K199" s="100">
        <f>'2021-JJ Class'!L217+'AfterSchool Class'!L216+'Summer Class'!L216+'BRANCHES class-With NSH exp'!L216+'Sch Part Class-WIth NSH expansi'!L216+'Fund. Class'!L216+'GO Class'!L216</f>
        <v>166.67</v>
      </c>
      <c r="L199" s="100">
        <f>'2021-JJ Class'!M217+'AfterSchool Class'!M216+'Summer Class'!M216+'BRANCHES class-With NSH exp'!M216+'Sch Part Class-WIth NSH expansi'!M216+'Fund. Class'!M216+'GO Class'!M216</f>
        <v>166.67</v>
      </c>
      <c r="M199" s="100">
        <f>'2021-JJ Class'!N217+'AfterSchool Class'!N216+'Summer Class'!N216+'BRANCHES class-With NSH exp'!N216+'Sch Part Class-WIth NSH expansi'!N216+'Fund. Class'!N216+'GO Class'!N216</f>
        <v>166.67</v>
      </c>
      <c r="N199" s="100">
        <f>SUM(B199:M199)</f>
        <v>2000.0400000000002</v>
      </c>
    </row>
    <row r="200" spans="1:14" ht="12" customHeight="1">
      <c r="A200" s="272" t="s">
        <v>190</v>
      </c>
      <c r="B200" s="100">
        <f>'2021-JJ Class'!C218+'AfterSchool Class'!C217+'Summer Class'!C217+'BRANCHES class-With NSH exp'!C217+'Sch Part Class-WIth NSH expansi'!C217+'Fund. Class'!C217+'GO Class'!C217</f>
        <v>0</v>
      </c>
      <c r="C200" s="100">
        <f>'2021-JJ Class'!D218+'AfterSchool Class'!D217+'Summer Class'!D217+'BRANCHES class-With NSH exp'!D217+'Sch Part Class-WIth NSH expansi'!D217+'Fund. Class'!D217+'GO Class'!D217</f>
        <v>0</v>
      </c>
      <c r="D200" s="100">
        <f>'2021-JJ Class'!E218+'AfterSchool Class'!E217+'Summer Class'!E217+'BRANCHES class-With NSH exp'!E217+'Sch Part Class-WIth NSH expansi'!E217+'Fund. Class'!E217+'GO Class'!E217</f>
        <v>0</v>
      </c>
      <c r="E200" s="100">
        <f>'2021-JJ Class'!F218+'AfterSchool Class'!F217+'Summer Class'!F217+'BRANCHES class-With NSH exp'!F217+'Sch Part Class-WIth NSH expansi'!F217+'Fund. Class'!F217+'GO Class'!F217</f>
        <v>0</v>
      </c>
      <c r="F200" s="100">
        <f>'2021-JJ Class'!G218+'AfterSchool Class'!G217+'Summer Class'!G217+'BRANCHES class-With NSH exp'!G217+'Sch Part Class-WIth NSH expansi'!G217+'Fund. Class'!G217+'GO Class'!G217</f>
        <v>0</v>
      </c>
      <c r="G200" s="100">
        <f>'2021-JJ Class'!H218+'AfterSchool Class'!H217+'Summer Class'!H217+'BRANCHES class-With NSH exp'!H217+'Sch Part Class-WIth NSH expansi'!H217+'Fund. Class'!H217+'GO Class'!H217</f>
        <v>0</v>
      </c>
      <c r="H200" s="100">
        <f>'2021-JJ Class'!I218+'AfterSchool Class'!I217+'Summer Class'!I217+'BRANCHES class-With NSH exp'!I217+'Sch Part Class-WIth NSH expansi'!I217+'Fund. Class'!I217+'GO Class'!I217</f>
        <v>0</v>
      </c>
      <c r="I200" s="100">
        <f>'2021-JJ Class'!J218+'AfterSchool Class'!J217+'Summer Class'!J217+'BRANCHES class-With NSH exp'!J217+'Sch Part Class-WIth NSH expansi'!J217+'Fund. Class'!J217+'GO Class'!J217</f>
        <v>0</v>
      </c>
      <c r="J200" s="100">
        <f>'2021-JJ Class'!K218+'AfterSchool Class'!K217+'Summer Class'!K217+'BRANCHES class-With NSH exp'!K217+'Sch Part Class-WIth NSH expansi'!K217+'Fund. Class'!K217+'GO Class'!K217</f>
        <v>0</v>
      </c>
      <c r="K200" s="100">
        <f>'2021-JJ Class'!L218+'AfterSchool Class'!L217+'Summer Class'!L217+'BRANCHES class-With NSH exp'!L217+'Sch Part Class-WIth NSH expansi'!L217+'Fund. Class'!L217+'GO Class'!L217</f>
        <v>0</v>
      </c>
      <c r="L200" s="100">
        <f>'2021-JJ Class'!M218+'AfterSchool Class'!M217+'Summer Class'!M217+'BRANCHES class-With NSH exp'!M217+'Sch Part Class-WIth NSH expansi'!M217+'Fund. Class'!M217+'GO Class'!M217</f>
        <v>0</v>
      </c>
      <c r="M200" s="100">
        <f>'2021-JJ Class'!N218+'AfterSchool Class'!N217+'Summer Class'!N217+'BRANCHES class-With NSH exp'!N217+'Sch Part Class-WIth NSH expansi'!N217+'Fund. Class'!N217+'GO Class'!N217</f>
        <v>0</v>
      </c>
      <c r="N200" s="100"/>
    </row>
    <row r="201" spans="1:14" ht="12" customHeight="1">
      <c r="A201" s="272" t="s">
        <v>191</v>
      </c>
      <c r="B201" s="100">
        <f>'2021-JJ Class'!C219+'AfterSchool Class'!C218+'Summer Class'!C218+'BRANCHES class-With NSH exp'!C218+'Sch Part Class-WIth NSH expansi'!C218+'Fund. Class'!C218+'GO Class'!C218</f>
        <v>666.66666666666663</v>
      </c>
      <c r="C201" s="100">
        <f>'2021-JJ Class'!D219+'AfterSchool Class'!D218+'Summer Class'!D218+'BRANCHES class-With NSH exp'!D218+'Sch Part Class-WIth NSH expansi'!D218+'Fund. Class'!D218+'GO Class'!D218</f>
        <v>666.66666666666663</v>
      </c>
      <c r="D201" s="100">
        <f>'2021-JJ Class'!E219+'AfterSchool Class'!E218+'Summer Class'!E218+'BRANCHES class-With NSH exp'!E218+'Sch Part Class-WIth NSH expansi'!E218+'Fund. Class'!E218+'GO Class'!E218</f>
        <v>666.66666666666663</v>
      </c>
      <c r="E201" s="100">
        <f>'2021-JJ Class'!F219+'AfterSchool Class'!F218+'Summer Class'!F218+'BRANCHES class-With NSH exp'!F218+'Sch Part Class-WIth NSH expansi'!F218+'Fund. Class'!F218+'GO Class'!F218</f>
        <v>666.66666666666663</v>
      </c>
      <c r="F201" s="100">
        <f>'2021-JJ Class'!G219+'AfterSchool Class'!G218+'Summer Class'!G218+'BRANCHES class-With NSH exp'!G218+'Sch Part Class-WIth NSH expansi'!G218+'Fund. Class'!G218+'GO Class'!G218</f>
        <v>666.66666666666663</v>
      </c>
      <c r="G201" s="100">
        <f>'2021-JJ Class'!H219+'AfterSchool Class'!H218+'Summer Class'!H218+'BRANCHES class-With NSH exp'!H218+'Sch Part Class-WIth NSH expansi'!H218+'Fund. Class'!H218+'GO Class'!H218</f>
        <v>666.66666666666663</v>
      </c>
      <c r="H201" s="100">
        <f>'2021-JJ Class'!I219+'AfterSchool Class'!I218+'Summer Class'!I218+'BRANCHES class-With NSH exp'!I218+'Sch Part Class-WIth NSH expansi'!I218+'Fund. Class'!I218+'GO Class'!I218</f>
        <v>666.66666666666663</v>
      </c>
      <c r="I201" s="100">
        <f>'2021-JJ Class'!J219+'AfterSchool Class'!J218+'Summer Class'!J218+'BRANCHES class-With NSH exp'!J218+'Sch Part Class-WIth NSH expansi'!J218+'Fund. Class'!J218+'GO Class'!J218</f>
        <v>666.66666666666663</v>
      </c>
      <c r="J201" s="100">
        <f>'2021-JJ Class'!K219+'AfterSchool Class'!K218+'Summer Class'!K218+'BRANCHES class-With NSH exp'!K218+'Sch Part Class-WIth NSH expansi'!K218+'Fund. Class'!K218+'GO Class'!K218</f>
        <v>666.66666666666663</v>
      </c>
      <c r="K201" s="100">
        <f>'2021-JJ Class'!L219+'AfterSchool Class'!L218+'Summer Class'!L218+'BRANCHES class-With NSH exp'!L218+'Sch Part Class-WIth NSH expansi'!L218+'Fund. Class'!L218+'GO Class'!L218</f>
        <v>666.66666666666663</v>
      </c>
      <c r="L201" s="100">
        <f>'2021-JJ Class'!M219+'AfterSchool Class'!M218+'Summer Class'!M218+'BRANCHES class-With NSH exp'!M218+'Sch Part Class-WIth NSH expansi'!M218+'Fund. Class'!M218+'GO Class'!M218</f>
        <v>666.66666666666663</v>
      </c>
      <c r="M201" s="100">
        <f>'2021-JJ Class'!N219+'AfterSchool Class'!N218+'Summer Class'!N218+'BRANCHES class-With NSH exp'!N218+'Sch Part Class-WIth NSH expansi'!N218+'Fund. Class'!N218+'GO Class'!N218</f>
        <v>666.66666666666663</v>
      </c>
      <c r="N201" s="100">
        <f>SUM(B201:M201)</f>
        <v>8000.0000000000009</v>
      </c>
    </row>
    <row r="202" spans="1:14" s="48" customFormat="1" ht="12" customHeight="1">
      <c r="A202" s="344" t="s">
        <v>192</v>
      </c>
      <c r="B202" s="105">
        <f>SUM(B198:B201)</f>
        <v>833.33666666666659</v>
      </c>
      <c r="C202" s="105">
        <f t="shared" ref="C202:M202" si="33">SUM(C198:C201)</f>
        <v>833.33666666666659</v>
      </c>
      <c r="D202" s="105">
        <f t="shared" si="33"/>
        <v>833.33666666666659</v>
      </c>
      <c r="E202" s="105">
        <f t="shared" si="33"/>
        <v>833.33666666666659</v>
      </c>
      <c r="F202" s="105">
        <f t="shared" si="33"/>
        <v>833.33666666666659</v>
      </c>
      <c r="G202" s="105">
        <f t="shared" si="33"/>
        <v>833.33666666666659</v>
      </c>
      <c r="H202" s="105">
        <f t="shared" si="33"/>
        <v>833.33666666666659</v>
      </c>
      <c r="I202" s="105">
        <f t="shared" si="33"/>
        <v>833.33666666666659</v>
      </c>
      <c r="J202" s="105">
        <f t="shared" si="33"/>
        <v>833.33666666666659</v>
      </c>
      <c r="K202" s="105">
        <f t="shared" si="33"/>
        <v>833.33666666666659</v>
      </c>
      <c r="L202" s="105">
        <f t="shared" si="33"/>
        <v>833.33666666666659</v>
      </c>
      <c r="M202" s="105">
        <f t="shared" si="33"/>
        <v>833.33666666666659</v>
      </c>
      <c r="N202" s="105">
        <f>SUM(N199:N201)</f>
        <v>10000.040000000001</v>
      </c>
    </row>
    <row r="203" spans="1:14" s="350" customFormat="1" ht="12" customHeight="1">
      <c r="A203" s="342" t="s">
        <v>193</v>
      </c>
      <c r="B203" s="349">
        <f t="shared" ref="B203:M203" si="34">SUM(B202,B191:B197,B190)</f>
        <v>2611.17</v>
      </c>
      <c r="C203" s="349">
        <f t="shared" si="34"/>
        <v>2611.1666666666665</v>
      </c>
      <c r="D203" s="349">
        <f t="shared" si="34"/>
        <v>2611.1666666666665</v>
      </c>
      <c r="E203" s="349">
        <f t="shared" si="34"/>
        <v>2611.1666666666665</v>
      </c>
      <c r="F203" s="349">
        <f t="shared" si="34"/>
        <v>2611.1666666666665</v>
      </c>
      <c r="G203" s="349">
        <f t="shared" si="34"/>
        <v>2611.1666666666665</v>
      </c>
      <c r="H203" s="349">
        <f t="shared" si="34"/>
        <v>2611.1666666666665</v>
      </c>
      <c r="I203" s="349">
        <f t="shared" si="34"/>
        <v>2611.1666666666665</v>
      </c>
      <c r="J203" s="349">
        <f t="shared" si="34"/>
        <v>2611.1666666666665</v>
      </c>
      <c r="K203" s="349">
        <f t="shared" si="34"/>
        <v>2611.1666666666665</v>
      </c>
      <c r="L203" s="349">
        <f t="shared" si="34"/>
        <v>2611.1666666666665</v>
      </c>
      <c r="M203" s="349">
        <f t="shared" si="34"/>
        <v>2611.1666666666665</v>
      </c>
      <c r="N203" s="349">
        <f>SUM(N202,N191:N197,N190)</f>
        <v>31334.04</v>
      </c>
    </row>
    <row r="204" spans="1:14" s="39" customFormat="1" ht="12" customHeight="1">
      <c r="A204" s="343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</row>
    <row r="205" spans="1:14" s="348" customFormat="1" ht="12" customHeight="1">
      <c r="A205" s="342" t="s">
        <v>194</v>
      </c>
      <c r="B205" s="347"/>
      <c r="C205" s="347"/>
      <c r="D205" s="347"/>
      <c r="E205" s="347"/>
      <c r="F205" s="347"/>
      <c r="G205" s="347"/>
      <c r="H205" s="347"/>
      <c r="I205" s="347"/>
      <c r="J205" s="347"/>
      <c r="K205" s="347"/>
      <c r="L205" s="347"/>
      <c r="M205" s="347"/>
      <c r="N205" s="347"/>
    </row>
    <row r="206" spans="1:14" s="346" customFormat="1" ht="12" customHeight="1">
      <c r="A206" s="344" t="s">
        <v>195</v>
      </c>
      <c r="B206" s="345"/>
      <c r="C206" s="345"/>
      <c r="D206" s="345"/>
      <c r="E206" s="345"/>
      <c r="F206" s="345"/>
      <c r="G206" s="345"/>
      <c r="H206" s="345"/>
      <c r="I206" s="345"/>
      <c r="J206" s="345"/>
      <c r="K206" s="345"/>
      <c r="L206" s="345"/>
      <c r="M206" s="345"/>
      <c r="N206" s="345"/>
    </row>
    <row r="207" spans="1:14" ht="12" customHeight="1">
      <c r="A207" s="257" t="s">
        <v>196</v>
      </c>
      <c r="B207" s="116">
        <v>2538</v>
      </c>
      <c r="C207" s="116">
        <v>2538</v>
      </c>
      <c r="D207" s="116">
        <v>2538</v>
      </c>
      <c r="E207" s="116">
        <v>2538</v>
      </c>
      <c r="F207" s="116">
        <v>2538</v>
      </c>
      <c r="G207" s="116">
        <v>2538</v>
      </c>
      <c r="H207" s="230">
        <v>3808</v>
      </c>
      <c r="I207" s="116">
        <v>2538</v>
      </c>
      <c r="J207" s="116">
        <v>2538</v>
      </c>
      <c r="K207" s="116">
        <v>2538</v>
      </c>
      <c r="L207" s="116">
        <v>2538</v>
      </c>
      <c r="M207" s="181">
        <v>3808</v>
      </c>
      <c r="N207" s="266">
        <v>34000</v>
      </c>
    </row>
    <row r="208" spans="1:14" ht="12" customHeight="1">
      <c r="A208" s="257" t="s">
        <v>197</v>
      </c>
      <c r="B208" s="116">
        <v>2462</v>
      </c>
      <c r="C208" s="116">
        <v>2462</v>
      </c>
      <c r="D208" s="116">
        <v>2462</v>
      </c>
      <c r="E208" s="116">
        <v>2462</v>
      </c>
      <c r="F208" s="116">
        <v>2462</v>
      </c>
      <c r="G208" s="116">
        <v>2462</v>
      </c>
      <c r="H208" s="230">
        <v>3692</v>
      </c>
      <c r="I208" s="116">
        <v>2462</v>
      </c>
      <c r="J208" s="116">
        <v>2462</v>
      </c>
      <c r="K208" s="116">
        <v>2462</v>
      </c>
      <c r="L208" s="116">
        <v>2462</v>
      </c>
      <c r="M208" s="181">
        <v>3692</v>
      </c>
      <c r="N208" s="266">
        <v>32000</v>
      </c>
    </row>
    <row r="209" spans="1:15" ht="12" customHeight="1">
      <c r="A209" s="257" t="s">
        <v>198</v>
      </c>
      <c r="B209" s="100">
        <f>'2021-JJ Class'!C227+'AfterSchool Class'!C226+'Summer Class'!C226+'BRANCHES class-With NSH exp'!C226+'Sch Part Class-WIth NSH expansi'!C226+'Fund. Class'!C226+'GO Class'!C226</f>
        <v>0</v>
      </c>
      <c r="C209" s="100">
        <f>'2021-JJ Class'!D227+'AfterSchool Class'!D226+'Summer Class'!D226+'BRANCHES class-With NSH exp'!D226+'Sch Part Class-WIth NSH expansi'!D226+'Fund. Class'!D226+'GO Class'!D226</f>
        <v>0</v>
      </c>
      <c r="D209" s="100">
        <f>'2021-JJ Class'!E227+'AfterSchool Class'!E226+'Summer Class'!E226+'BRANCHES class-With NSH exp'!E226+'Sch Part Class-WIth NSH expansi'!E226+'Fund. Class'!E226+'GO Class'!E226</f>
        <v>0</v>
      </c>
      <c r="E209" s="100">
        <f>'2021-JJ Class'!F227+'AfterSchool Class'!F226+'Summer Class'!F226+'BRANCHES class-With NSH exp'!F226+'Sch Part Class-WIth NSH expansi'!F226+'Fund. Class'!F226+'GO Class'!F226</f>
        <v>0</v>
      </c>
      <c r="F209" s="100">
        <f>'2021-JJ Class'!G227+'AfterSchool Class'!G226+'Summer Class'!G226+'BRANCHES class-With NSH exp'!G226+'Sch Part Class-WIth NSH expansi'!G226+'Fund. Class'!G226+'GO Class'!G226</f>
        <v>0</v>
      </c>
      <c r="G209" s="100">
        <f>'2021-JJ Class'!H227+'AfterSchool Class'!H226+'Summer Class'!H226+'BRANCHES class-With NSH exp'!H226+'Sch Part Class-WIth NSH expansi'!H226+'Fund. Class'!H226+'GO Class'!H226</f>
        <v>0</v>
      </c>
      <c r="H209" s="100">
        <f>'2021-JJ Class'!I227+'AfterSchool Class'!I226+'Summer Class'!I226+'BRANCHES class-With NSH exp'!I226+'Sch Part Class-WIth NSH expansi'!I226+'Fund. Class'!I226+'GO Class'!I226</f>
        <v>0</v>
      </c>
      <c r="I209" s="100">
        <f>'2021-JJ Class'!J227+'AfterSchool Class'!J226+'Summer Class'!J226+'BRANCHES class-With NSH exp'!J226+'Sch Part Class-WIth NSH expansi'!J226+'Fund. Class'!J226+'GO Class'!J226</f>
        <v>0</v>
      </c>
      <c r="J209" s="100">
        <f>'2021-JJ Class'!K227+'AfterSchool Class'!K226+'Summer Class'!K226+'BRANCHES class-With NSH exp'!K226+'Sch Part Class-WIth NSH expansi'!K226+'Fund. Class'!K226+'GO Class'!K226</f>
        <v>0</v>
      </c>
      <c r="K209" s="100">
        <f>'2021-JJ Class'!L227+'AfterSchool Class'!L226+'Summer Class'!L226+'BRANCHES class-With NSH exp'!L226+'Sch Part Class-WIth NSH expansi'!L226+'Fund. Class'!L226+'GO Class'!L226</f>
        <v>0</v>
      </c>
      <c r="L209" s="100">
        <f>'2021-JJ Class'!M227+'AfterSchool Class'!M226+'Summer Class'!M226+'BRANCHES class-With NSH exp'!M226+'Sch Part Class-WIth NSH expansi'!M226+'Fund. Class'!M226+'GO Class'!M226</f>
        <v>0</v>
      </c>
      <c r="M209" s="100">
        <f>'2021-JJ Class'!N227+'AfterSchool Class'!N226+'Summer Class'!N226+'BRANCHES class-With NSH exp'!N226+'Sch Part Class-WIth NSH expansi'!N226+'Fund. Class'!N226+'GO Class'!N226</f>
        <v>0</v>
      </c>
      <c r="N209" s="323">
        <v>34000</v>
      </c>
    </row>
    <row r="210" spans="1:15" ht="12" customHeight="1">
      <c r="A210" s="257" t="s">
        <v>252</v>
      </c>
      <c r="B210" s="116">
        <v>2692</v>
      </c>
      <c r="C210" s="116">
        <v>2692</v>
      </c>
      <c r="D210" s="116">
        <v>2692</v>
      </c>
      <c r="E210" s="116">
        <v>2692</v>
      </c>
      <c r="F210" s="116">
        <v>2692</v>
      </c>
      <c r="G210" s="116">
        <v>2692</v>
      </c>
      <c r="H210" s="116">
        <v>4038</v>
      </c>
      <c r="I210" s="116">
        <v>2692</v>
      </c>
      <c r="J210" s="116">
        <v>2692</v>
      </c>
      <c r="K210" s="116">
        <v>2692</v>
      </c>
      <c r="L210" s="116">
        <v>2692</v>
      </c>
      <c r="M210" s="116">
        <v>4038</v>
      </c>
      <c r="N210" s="266">
        <v>50000</v>
      </c>
      <c r="O210" s="116">
        <f t="shared" ref="O210" si="35">SUM(C210:N210)</f>
        <v>82304</v>
      </c>
    </row>
    <row r="211" spans="1:15" ht="12" customHeight="1">
      <c r="A211" s="257" t="s">
        <v>253</v>
      </c>
      <c r="B211" s="116">
        <v>2692</v>
      </c>
      <c r="C211" s="116">
        <v>2692</v>
      </c>
      <c r="D211" s="116">
        <v>2692</v>
      </c>
      <c r="E211" s="116">
        <v>2692</v>
      </c>
      <c r="F211" s="116">
        <v>2692</v>
      </c>
      <c r="G211" s="116">
        <v>2692</v>
      </c>
      <c r="H211" s="116">
        <v>4038</v>
      </c>
      <c r="I211" s="116">
        <v>2692</v>
      </c>
      <c r="J211" s="116">
        <v>2692</v>
      </c>
      <c r="K211" s="116">
        <v>2692</v>
      </c>
      <c r="L211" s="116">
        <v>2692</v>
      </c>
      <c r="M211" s="116">
        <v>4038</v>
      </c>
      <c r="N211" s="266">
        <v>50000</v>
      </c>
    </row>
    <row r="212" spans="1:15" ht="12" customHeight="1">
      <c r="A212" s="257" t="s">
        <v>201</v>
      </c>
      <c r="B212" s="174">
        <v>1153.8399999999999</v>
      </c>
      <c r="C212" s="174">
        <v>1153.8399999999999</v>
      </c>
      <c r="D212" s="174">
        <v>1153.8399999999999</v>
      </c>
      <c r="E212" s="174">
        <v>1153.8399999999999</v>
      </c>
      <c r="F212" s="174">
        <v>1153.8399999999999</v>
      </c>
      <c r="G212" s="174">
        <v>1153.8399999999999</v>
      </c>
      <c r="H212" s="174">
        <v>1730.77</v>
      </c>
      <c r="I212" s="174">
        <v>1153.8399999999999</v>
      </c>
      <c r="J212" s="174">
        <v>1153.8399999999999</v>
      </c>
      <c r="K212" s="174">
        <v>1153.8399999999999</v>
      </c>
      <c r="L212" s="174">
        <v>1153.8399999999999</v>
      </c>
      <c r="M212" s="174">
        <v>1730.77</v>
      </c>
      <c r="N212" s="323">
        <v>30000</v>
      </c>
    </row>
    <row r="213" spans="1:15" ht="12" customHeight="1">
      <c r="A213" s="368" t="s">
        <v>261</v>
      </c>
      <c r="B213" s="116">
        <v>2615</v>
      </c>
      <c r="C213" s="116">
        <v>2615</v>
      </c>
      <c r="D213" s="116">
        <v>2615</v>
      </c>
      <c r="E213" s="116">
        <v>2615</v>
      </c>
      <c r="F213" s="116">
        <v>2615</v>
      </c>
      <c r="G213" s="116">
        <v>2615</v>
      </c>
      <c r="H213" s="116">
        <v>3925</v>
      </c>
      <c r="I213" s="116">
        <v>2615</v>
      </c>
      <c r="J213" s="116">
        <v>2615</v>
      </c>
      <c r="K213" s="116">
        <v>2615</v>
      </c>
      <c r="L213" s="116">
        <v>2615</v>
      </c>
      <c r="M213" s="116">
        <v>3925</v>
      </c>
      <c r="N213" s="266">
        <v>15000</v>
      </c>
    </row>
    <row r="214" spans="1:15" ht="12" customHeight="1">
      <c r="A214" s="257" t="s">
        <v>262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323">
        <v>15000</v>
      </c>
    </row>
    <row r="215" spans="1:15" ht="12" customHeight="1">
      <c r="A215" s="257" t="s">
        <v>205</v>
      </c>
      <c r="B215" s="116">
        <v>2307</v>
      </c>
      <c r="C215" s="116">
        <v>2307</v>
      </c>
      <c r="D215" s="116">
        <v>2307</v>
      </c>
      <c r="E215" s="116">
        <v>2307</v>
      </c>
      <c r="F215" s="116">
        <v>2307</v>
      </c>
      <c r="G215" s="116">
        <v>2307</v>
      </c>
      <c r="H215" s="116">
        <v>3465</v>
      </c>
      <c r="I215" s="116">
        <v>2307</v>
      </c>
      <c r="J215" s="116">
        <v>2307</v>
      </c>
      <c r="K215" s="116">
        <v>2307</v>
      </c>
      <c r="L215" s="116">
        <v>2307</v>
      </c>
      <c r="M215" s="116">
        <v>3465</v>
      </c>
      <c r="N215" s="266">
        <v>15000</v>
      </c>
    </row>
    <row r="216" spans="1:15" ht="12" customHeight="1">
      <c r="A216" s="257" t="s">
        <v>263</v>
      </c>
      <c r="B216" s="174">
        <f>'2021-JJ Class'!C235+'AfterSchool Class'!C234+'Summer Class'!C234+'BRANCHES class-With NSH exp'!C234+'Sch Part Class-WIth NSH expansi'!C234+'Fund. Class'!C234+'GO Class'!C234+'MAPLE Class'!C234+'CEDAR Class'!C234</f>
        <v>0</v>
      </c>
      <c r="C216" s="174">
        <f>'2021-JJ Class'!D235+'AfterSchool Class'!D234+'Summer Class'!D234+'BRANCHES class-With NSH exp'!D234+'Sch Part Class-WIth NSH expansi'!D234+'Fund. Class'!D234+'GO Class'!D234+'MAPLE Class'!D234+'CEDAR Class'!D234</f>
        <v>0</v>
      </c>
      <c r="D216" s="174">
        <f>'2021-JJ Class'!E235+'AfterSchool Class'!E234+'Summer Class'!E234+'BRANCHES class-With NSH exp'!E234+'Sch Part Class-WIth NSH expansi'!E234+'Fund. Class'!E234+'GO Class'!E234+'MAPLE Class'!E234+'CEDAR Class'!E234</f>
        <v>0</v>
      </c>
      <c r="E216" s="174">
        <f>'2021-JJ Class'!F235+'AfterSchool Class'!F234+'Summer Class'!F234+'BRANCHES class-With NSH exp'!F234+'Sch Part Class-WIth NSH expansi'!F234+'Fund. Class'!F234+'GO Class'!F234+'MAPLE Class'!F234+'CEDAR Class'!F234</f>
        <v>0</v>
      </c>
      <c r="F216" s="174">
        <f>'2021-JJ Class'!G235+'AfterSchool Class'!G234+'Summer Class'!G234+'BRANCHES class-With NSH exp'!G234+'Sch Part Class-WIth NSH expansi'!G234+'Fund. Class'!G234+'GO Class'!G234+'MAPLE Class'!G234+'CEDAR Class'!G234</f>
        <v>0</v>
      </c>
      <c r="G216" s="174">
        <f>'2021-JJ Class'!H235+'AfterSchool Class'!H234+'Summer Class'!H234+'BRANCHES class-With NSH exp'!H234+'Sch Part Class-WIth NSH expansi'!H234+'Fund. Class'!H234+'GO Class'!H234+'MAPLE Class'!H234+'CEDAR Class'!H234</f>
        <v>0</v>
      </c>
      <c r="H216" s="174">
        <f>'2021-JJ Class'!I235+'AfterSchool Class'!I234+'Summer Class'!I234+'BRANCHES class-With NSH exp'!I234+'Sch Part Class-WIth NSH expansi'!I234+'Fund. Class'!I234+'GO Class'!I234+'MAPLE Class'!I234+'CEDAR Class'!I234</f>
        <v>0</v>
      </c>
      <c r="I216" s="174">
        <f>'2021-JJ Class'!J235+'AfterSchool Class'!J234+'Summer Class'!J234+'BRANCHES class-With NSH exp'!J234+'Sch Part Class-WIth NSH expansi'!J234+'Fund. Class'!J234+'GO Class'!J234+'MAPLE Class'!J234+'CEDAR Class'!J234</f>
        <v>0</v>
      </c>
      <c r="J216" s="174">
        <f>'2021-JJ Class'!K235+'AfterSchool Class'!K234+'Summer Class'!K234+'BRANCHES class-With NSH exp'!K234+'Sch Part Class-WIth NSH expansi'!K234+'Fund. Class'!K234+'GO Class'!K234+'MAPLE Class'!K234+'CEDAR Class'!K234</f>
        <v>0</v>
      </c>
      <c r="K216" s="174">
        <f>'2021-JJ Class'!L235+'AfterSchool Class'!L234+'Summer Class'!L234+'BRANCHES class-With NSH exp'!L234+'Sch Part Class-WIth NSH expansi'!L234+'Fund. Class'!L234+'GO Class'!L234+'MAPLE Class'!L234+'CEDAR Class'!L234</f>
        <v>0</v>
      </c>
      <c r="L216" s="174">
        <f>'2021-JJ Class'!M235+'AfterSchool Class'!M234+'Summer Class'!M234+'BRANCHES class-With NSH exp'!M234+'Sch Part Class-WIth NSH expansi'!M234+'Fund. Class'!M234+'GO Class'!M234+'MAPLE Class'!M234+'CEDAR Class'!M234</f>
        <v>0</v>
      </c>
      <c r="M216" s="174">
        <f>'2021-JJ Class'!N235+'AfterSchool Class'!N234+'Summer Class'!N234+'BRANCHES class-With NSH exp'!N234+'Sch Part Class-WIth NSH expansi'!N234+'Fund. Class'!N234+'GO Class'!N234+'MAPLE Class'!N234+'CEDAR Class'!N234</f>
        <v>0</v>
      </c>
      <c r="N216" s="323">
        <v>15000</v>
      </c>
    </row>
    <row r="217" spans="1:15" ht="12" customHeight="1">
      <c r="A217" s="257" t="s">
        <v>207</v>
      </c>
      <c r="B217" s="116">
        <v>3538</v>
      </c>
      <c r="C217" s="116">
        <v>3538</v>
      </c>
      <c r="D217" s="116">
        <v>3538</v>
      </c>
      <c r="E217" s="116">
        <v>3538</v>
      </c>
      <c r="F217" s="116">
        <v>3538</v>
      </c>
      <c r="G217" s="116">
        <v>3538</v>
      </c>
      <c r="H217" s="117">
        <v>5310</v>
      </c>
      <c r="I217" s="116">
        <v>3538</v>
      </c>
      <c r="J217" s="116">
        <v>3538</v>
      </c>
      <c r="K217" s="116">
        <v>3538</v>
      </c>
      <c r="L217" s="116">
        <v>3538</v>
      </c>
      <c r="M217" s="116">
        <v>5310</v>
      </c>
      <c r="N217" s="266">
        <v>15000</v>
      </c>
    </row>
    <row r="218" spans="1:15" ht="12" customHeight="1">
      <c r="A218" s="257" t="s">
        <v>214</v>
      </c>
      <c r="B218" s="282">
        <v>3692</v>
      </c>
      <c r="C218" s="282">
        <v>3692</v>
      </c>
      <c r="D218" s="282">
        <v>3692</v>
      </c>
      <c r="E218" s="282">
        <v>3692</v>
      </c>
      <c r="F218" s="282">
        <v>3692</v>
      </c>
      <c r="G218" s="282">
        <v>3692</v>
      </c>
      <c r="H218" s="282">
        <v>5540</v>
      </c>
      <c r="I218" s="282">
        <v>3692</v>
      </c>
      <c r="J218" s="282">
        <v>3692</v>
      </c>
      <c r="K218" s="282">
        <v>3692</v>
      </c>
      <c r="L218" s="282">
        <v>3692</v>
      </c>
      <c r="M218" s="282">
        <v>5540</v>
      </c>
      <c r="N218" s="367">
        <f>SUM(B218:M218)</f>
        <v>48000</v>
      </c>
    </row>
    <row r="219" spans="1:15" ht="12" customHeight="1">
      <c r="A219" s="257" t="s">
        <v>264</v>
      </c>
      <c r="B219" s="282"/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367">
        <v>55000</v>
      </c>
    </row>
    <row r="220" spans="1:15" ht="12" customHeight="1">
      <c r="A220" s="257" t="s">
        <v>215</v>
      </c>
      <c r="B220" s="100">
        <f>'2021-JJ Class'!C240+'AfterSchool Class'!C239+'Summer Class'!C239+'BRANCHES class-With NSH exp'!C239+'Sch Part Class-WIth NSH expansi'!C240+'Fund. Class'!C239+'GO Class'!C239</f>
        <v>1300</v>
      </c>
      <c r="C220" s="100">
        <f>'2021-JJ Class'!D240+'AfterSchool Class'!D239+'Summer Class'!D239+'BRANCHES class-With NSH exp'!D239+'Sch Part Class-WIth NSH expansi'!D240+'Fund. Class'!D239+'GO Class'!D239</f>
        <v>1300</v>
      </c>
      <c r="D220" s="100">
        <f>'2021-JJ Class'!E240+'AfterSchool Class'!E239+'Summer Class'!E239+'BRANCHES class-With NSH exp'!E239+'Sch Part Class-WIth NSH expansi'!E240+'Fund. Class'!E239+'GO Class'!E239</f>
        <v>1300</v>
      </c>
      <c r="E220" s="100">
        <f>'2021-JJ Class'!F240+'AfterSchool Class'!F239+'Summer Class'!F239+'BRANCHES class-With NSH exp'!F239+'Sch Part Class-WIth NSH expansi'!F240+'Fund. Class'!F239+'GO Class'!F239</f>
        <v>1300</v>
      </c>
      <c r="F220" s="100">
        <f>'2021-JJ Class'!G240+'AfterSchool Class'!G239+'Summer Class'!G239+'BRANCHES class-With NSH exp'!G239+'Sch Part Class-WIth NSH expansi'!G240+'Fund. Class'!G239+'GO Class'!G239</f>
        <v>1300</v>
      </c>
      <c r="G220" s="100">
        <f>'2021-JJ Class'!H240+'AfterSchool Class'!H239+'Summer Class'!H239+'BRANCHES class-With NSH exp'!H239+'Sch Part Class-WIth NSH expansi'!H240+'Fund. Class'!H239+'GO Class'!H239</f>
        <v>0</v>
      </c>
      <c r="H220" s="100">
        <f>'2021-JJ Class'!I240+'AfterSchool Class'!I239+'Summer Class'!I239+'BRANCHES class-With NSH exp'!I239+'Sch Part Class-WIth NSH expansi'!I240+'Fund. Class'!I239+'GO Class'!I239</f>
        <v>0</v>
      </c>
      <c r="I220" s="100">
        <f>'2021-JJ Class'!J240+'AfterSchool Class'!J239+'Summer Class'!J239+'BRANCHES class-With NSH exp'!J239+'Sch Part Class-WIth NSH expansi'!J240+'Fund. Class'!J239+'GO Class'!J239</f>
        <v>0</v>
      </c>
      <c r="J220" s="100">
        <f>'2021-JJ Class'!K240+'AfterSchool Class'!K239+'Summer Class'!K239+'BRANCHES class-With NSH exp'!K239+'Sch Part Class-WIth NSH expansi'!K240+'Fund. Class'!K239+'GO Class'!K239</f>
        <v>1300</v>
      </c>
      <c r="K220" s="100">
        <f>'2021-JJ Class'!L240+'AfterSchool Class'!L239+'Summer Class'!L239+'BRANCHES class-With NSH exp'!L239+'Sch Part Class-WIth NSH expansi'!L240+'Fund. Class'!L239+'GO Class'!L239</f>
        <v>1300</v>
      </c>
      <c r="L220" s="100">
        <f>'2021-JJ Class'!M240+'AfterSchool Class'!M239+'Summer Class'!M239+'BRANCHES class-With NSH exp'!M239+'Sch Part Class-WIth NSH expansi'!M240+'Fund. Class'!M239+'GO Class'!M239</f>
        <v>1300</v>
      </c>
      <c r="M220" s="100">
        <f>'2021-JJ Class'!N240+'AfterSchool Class'!N239+'Summer Class'!N239+'BRANCHES class-With NSH exp'!N239+'Sch Part Class-WIth NSH expansi'!N240+'Fund. Class'!N239+'GO Class'!N239</f>
        <v>1300</v>
      </c>
      <c r="N220" s="100">
        <f t="shared" ref="N220" si="36">SUM(B220:M220)</f>
        <v>11700</v>
      </c>
    </row>
    <row r="221" spans="1:15" s="334" customFormat="1" ht="12" customHeight="1">
      <c r="A221" s="351" t="s">
        <v>216</v>
      </c>
      <c r="B221" s="333">
        <f>SUM(B207:B220)</f>
        <v>24989.84</v>
      </c>
      <c r="C221" s="333">
        <f t="shared" ref="C221:M221" si="37">SUM(C207:C220)</f>
        <v>24989.84</v>
      </c>
      <c r="D221" s="333">
        <f t="shared" si="37"/>
        <v>24989.84</v>
      </c>
      <c r="E221" s="333">
        <f t="shared" si="37"/>
        <v>24989.84</v>
      </c>
      <c r="F221" s="333">
        <f t="shared" si="37"/>
        <v>24989.84</v>
      </c>
      <c r="G221" s="333">
        <f t="shared" si="37"/>
        <v>23689.84</v>
      </c>
      <c r="H221" s="333">
        <f t="shared" si="37"/>
        <v>35546.770000000004</v>
      </c>
      <c r="I221" s="333">
        <f t="shared" si="37"/>
        <v>23689.84</v>
      </c>
      <c r="J221" s="333">
        <f t="shared" si="37"/>
        <v>24989.84</v>
      </c>
      <c r="K221" s="333">
        <f t="shared" si="37"/>
        <v>24989.84</v>
      </c>
      <c r="L221" s="333">
        <f t="shared" si="37"/>
        <v>24989.84</v>
      </c>
      <c r="M221" s="333">
        <f t="shared" si="37"/>
        <v>36846.770000000004</v>
      </c>
      <c r="N221" s="333">
        <f>SUM(N207:N220)</f>
        <v>419700</v>
      </c>
    </row>
    <row r="222" spans="1:15" ht="12" customHeight="1">
      <c r="A222" s="268" t="s">
        <v>217</v>
      </c>
      <c r="B222" s="100">
        <v>3769.23</v>
      </c>
      <c r="C222" s="100">
        <v>3769.23</v>
      </c>
      <c r="D222" s="100">
        <v>3769.23</v>
      </c>
      <c r="E222" s="100">
        <v>3769.23</v>
      </c>
      <c r="F222" s="100">
        <v>3769.23</v>
      </c>
      <c r="G222" s="100">
        <v>3769.23</v>
      </c>
      <c r="H222" s="100">
        <v>5653.85</v>
      </c>
      <c r="I222" s="100">
        <v>3769.23</v>
      </c>
      <c r="J222" s="100">
        <v>3769.23</v>
      </c>
      <c r="K222" s="100">
        <v>3769.23</v>
      </c>
      <c r="L222" s="100">
        <v>3769.23</v>
      </c>
      <c r="M222" s="100">
        <v>5653.85</v>
      </c>
      <c r="N222" s="100">
        <v>58000</v>
      </c>
    </row>
    <row r="223" spans="1:15" ht="12" customHeight="1">
      <c r="A223" s="268" t="s">
        <v>218</v>
      </c>
      <c r="B223" s="100">
        <f>'2021-JJ Class'!C243+'AfterSchool Class'!C242+'Summer Class'!C242+'BRANCHES class-With NSH exp'!C242+'Sch Part Class-WIth NSH expansi'!C243+'Fund. Class'!C242+'GO Class'!C242</f>
        <v>333.33</v>
      </c>
      <c r="C223" s="100">
        <f>'2021-JJ Class'!D243+'AfterSchool Class'!D242+'Summer Class'!D242+'BRANCHES class-With NSH exp'!D242+'Sch Part Class-WIth NSH expansi'!D243+'Fund. Class'!D242+'GO Class'!D242</f>
        <v>333.33</v>
      </c>
      <c r="D223" s="100">
        <f>'2021-JJ Class'!E243+'AfterSchool Class'!E242+'Summer Class'!E242+'BRANCHES class-With NSH exp'!E242+'Sch Part Class-WIth NSH expansi'!E243+'Fund. Class'!E242+'GO Class'!E242</f>
        <v>333.33</v>
      </c>
      <c r="E223" s="100">
        <f>'2021-JJ Class'!F243+'AfterSchool Class'!F242+'Summer Class'!F242+'BRANCHES class-With NSH exp'!F242+'Sch Part Class-WIth NSH expansi'!F243+'Fund. Class'!F242+'GO Class'!F242</f>
        <v>333.33</v>
      </c>
      <c r="F223" s="100">
        <f>'2021-JJ Class'!G243+'AfterSchool Class'!G242+'Summer Class'!G242+'BRANCHES class-With NSH exp'!G242+'Sch Part Class-WIth NSH expansi'!G243+'Fund. Class'!G242+'GO Class'!G242</f>
        <v>333.33</v>
      </c>
      <c r="G223" s="100">
        <f>'2021-JJ Class'!H243+'AfterSchool Class'!H242+'Summer Class'!H242+'BRANCHES class-With NSH exp'!H242+'Sch Part Class-WIth NSH expansi'!H243+'Fund. Class'!H242+'GO Class'!H242</f>
        <v>333.33</v>
      </c>
      <c r="H223" s="100">
        <f>'2021-JJ Class'!I243+'AfterSchool Class'!I242+'Summer Class'!I242+'BRANCHES class-With NSH exp'!I242+'Sch Part Class-WIth NSH expansi'!I243+'Fund. Class'!I242+'GO Class'!I242</f>
        <v>333.33</v>
      </c>
      <c r="I223" s="100">
        <f>'2021-JJ Class'!J243+'AfterSchool Class'!J242+'Summer Class'!J242+'BRANCHES class-With NSH exp'!J242+'Sch Part Class-WIth NSH expansi'!J243+'Fund. Class'!J242+'GO Class'!J242</f>
        <v>333.33</v>
      </c>
      <c r="J223" s="100">
        <f>'2021-JJ Class'!K243+'AfterSchool Class'!K242+'Summer Class'!K242+'BRANCHES class-With NSH exp'!K242+'Sch Part Class-WIth NSH expansi'!K243+'Fund. Class'!K242+'GO Class'!K242</f>
        <v>333.33</v>
      </c>
      <c r="K223" s="100">
        <f>'2021-JJ Class'!L243+'AfterSchool Class'!L242+'Summer Class'!L242+'BRANCHES class-With NSH exp'!L242+'Sch Part Class-WIth NSH expansi'!L243+'Fund. Class'!L242+'GO Class'!L242</f>
        <v>333.33</v>
      </c>
      <c r="L223" s="100">
        <f>'2021-JJ Class'!M243+'AfterSchool Class'!M242+'Summer Class'!M242+'BRANCHES class-With NSH exp'!M242+'Sch Part Class-WIth NSH expansi'!M243+'Fund. Class'!M242+'GO Class'!M242</f>
        <v>333.33</v>
      </c>
      <c r="M223" s="100">
        <f>'2021-JJ Class'!N243+'AfterSchool Class'!N242+'Summer Class'!N242+'BRANCHES class-With NSH exp'!N242+'Sch Part Class-WIth NSH expansi'!N243+'Fund. Class'!N242+'GO Class'!N242</f>
        <v>333.33</v>
      </c>
      <c r="N223" s="366">
        <v>5000</v>
      </c>
    </row>
    <row r="224" spans="1:15" ht="12" customHeight="1">
      <c r="A224" s="268" t="s">
        <v>219</v>
      </c>
      <c r="B224" s="100">
        <v>3500</v>
      </c>
      <c r="C224" s="100">
        <v>3500</v>
      </c>
      <c r="D224" s="100">
        <v>3500</v>
      </c>
      <c r="E224" s="100">
        <v>3500</v>
      </c>
      <c r="F224" s="100">
        <v>3500</v>
      </c>
      <c r="G224" s="100">
        <v>3500</v>
      </c>
      <c r="H224" s="100">
        <v>3500</v>
      </c>
      <c r="I224" s="100">
        <v>3500</v>
      </c>
      <c r="J224" s="100">
        <v>3500</v>
      </c>
      <c r="K224" s="100">
        <v>3500</v>
      </c>
      <c r="L224" s="100">
        <v>3500</v>
      </c>
      <c r="M224" s="100">
        <v>3500</v>
      </c>
      <c r="N224" s="366">
        <f>SUM(B224:M224)</f>
        <v>42000</v>
      </c>
    </row>
    <row r="225" spans="1:14" ht="12" customHeight="1">
      <c r="A225" s="268" t="s">
        <v>265</v>
      </c>
      <c r="B225" s="100">
        <v>833.33</v>
      </c>
      <c r="C225" s="100">
        <v>833.33</v>
      </c>
      <c r="D225" s="100">
        <v>833.33</v>
      </c>
      <c r="E225" s="100">
        <v>833.33</v>
      </c>
      <c r="F225" s="100">
        <v>833.33</v>
      </c>
      <c r="G225" s="100">
        <v>833.33</v>
      </c>
      <c r="H225" s="100">
        <v>833.33</v>
      </c>
      <c r="I225" s="100">
        <v>833.33</v>
      </c>
      <c r="J225" s="100">
        <v>833.33</v>
      </c>
      <c r="K225" s="100">
        <v>833.33</v>
      </c>
      <c r="L225" s="100">
        <v>833.33</v>
      </c>
      <c r="M225" s="100">
        <v>833.33</v>
      </c>
      <c r="N225" s="100">
        <v>10000</v>
      </c>
    </row>
    <row r="226" spans="1:14" s="350" customFormat="1" ht="12" customHeight="1">
      <c r="A226" s="342" t="s">
        <v>222</v>
      </c>
      <c r="B226" s="349">
        <f>SUM(B221:B225)</f>
        <v>33425.730000000003</v>
      </c>
      <c r="C226" s="349">
        <f t="shared" ref="C226:M226" si="38">SUM(C221:C225)</f>
        <v>33425.730000000003</v>
      </c>
      <c r="D226" s="349">
        <f t="shared" si="38"/>
        <v>33425.730000000003</v>
      </c>
      <c r="E226" s="349">
        <f t="shared" si="38"/>
        <v>33425.730000000003</v>
      </c>
      <c r="F226" s="349">
        <f t="shared" si="38"/>
        <v>33425.730000000003</v>
      </c>
      <c r="G226" s="349">
        <f t="shared" si="38"/>
        <v>32125.730000000003</v>
      </c>
      <c r="H226" s="349">
        <f t="shared" si="38"/>
        <v>45867.280000000006</v>
      </c>
      <c r="I226" s="349">
        <f t="shared" si="38"/>
        <v>32125.730000000003</v>
      </c>
      <c r="J226" s="349">
        <f t="shared" si="38"/>
        <v>33425.730000000003</v>
      </c>
      <c r="K226" s="349">
        <f t="shared" si="38"/>
        <v>33425.730000000003</v>
      </c>
      <c r="L226" s="349">
        <f t="shared" si="38"/>
        <v>33425.730000000003</v>
      </c>
      <c r="M226" s="349">
        <f t="shared" si="38"/>
        <v>47167.280000000006</v>
      </c>
      <c r="N226" s="349">
        <f>SUM(N221:N225)</f>
        <v>534700</v>
      </c>
    </row>
    <row r="227" spans="1:14" s="39" customFormat="1" ht="12" customHeight="1">
      <c r="A227" s="343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</row>
    <row r="228" spans="1:14" s="348" customFormat="1" ht="12" customHeight="1">
      <c r="A228" s="342" t="s">
        <v>223</v>
      </c>
      <c r="B228" s="347"/>
      <c r="C228" s="347"/>
      <c r="D228" s="347"/>
      <c r="E228" s="347"/>
      <c r="F228" s="347"/>
      <c r="G228" s="347"/>
      <c r="H228" s="347"/>
      <c r="I228" s="347"/>
      <c r="J228" s="347"/>
      <c r="K228" s="347"/>
      <c r="L228" s="347"/>
      <c r="M228" s="347"/>
      <c r="N228" s="347"/>
    </row>
    <row r="229" spans="1:14" ht="12" customHeight="1">
      <c r="A229" s="352" t="s">
        <v>224</v>
      </c>
      <c r="B229" s="100">
        <v>1165</v>
      </c>
      <c r="C229" s="100">
        <v>1165</v>
      </c>
      <c r="D229" s="100">
        <v>1215</v>
      </c>
      <c r="E229" s="100">
        <v>1215</v>
      </c>
      <c r="F229" s="100">
        <v>1715</v>
      </c>
      <c r="G229" s="100">
        <v>1165</v>
      </c>
      <c r="H229" s="100">
        <v>1315</v>
      </c>
      <c r="I229" s="100">
        <v>2065</v>
      </c>
      <c r="J229" s="100">
        <v>1165</v>
      </c>
      <c r="K229" s="100">
        <v>1615</v>
      </c>
      <c r="L229" s="100">
        <v>1165</v>
      </c>
      <c r="M229" s="100">
        <v>1215</v>
      </c>
      <c r="N229" s="174">
        <f>SUM(B229:M229)</f>
        <v>16180</v>
      </c>
    </row>
    <row r="230" spans="1:14" ht="12" customHeight="1">
      <c r="A230" s="40" t="s">
        <v>225</v>
      </c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</row>
    <row r="231" spans="1:14" s="350" customFormat="1" ht="12" customHeight="1">
      <c r="A231" s="342" t="s">
        <v>226</v>
      </c>
      <c r="B231" s="349">
        <f>SUM(B229:B230)</f>
        <v>1165</v>
      </c>
      <c r="C231" s="349">
        <f t="shared" ref="C231:N231" si="39">SUM(C229:C230)</f>
        <v>1165</v>
      </c>
      <c r="D231" s="349">
        <f t="shared" si="39"/>
        <v>1215</v>
      </c>
      <c r="E231" s="349">
        <f t="shared" si="39"/>
        <v>1215</v>
      </c>
      <c r="F231" s="349">
        <f t="shared" si="39"/>
        <v>1715</v>
      </c>
      <c r="G231" s="349">
        <f t="shared" si="39"/>
        <v>1165</v>
      </c>
      <c r="H231" s="349">
        <f t="shared" si="39"/>
        <v>1315</v>
      </c>
      <c r="I231" s="349">
        <f t="shared" si="39"/>
        <v>2065</v>
      </c>
      <c r="J231" s="349">
        <f t="shared" si="39"/>
        <v>1165</v>
      </c>
      <c r="K231" s="349">
        <f t="shared" si="39"/>
        <v>1615</v>
      </c>
      <c r="L231" s="349">
        <f t="shared" si="39"/>
        <v>1165</v>
      </c>
      <c r="M231" s="349">
        <f t="shared" si="39"/>
        <v>1215</v>
      </c>
      <c r="N231" s="349">
        <f t="shared" si="39"/>
        <v>16180</v>
      </c>
    </row>
    <row r="232" spans="1:14" s="39" customFormat="1" ht="12" customHeight="1">
      <c r="A232" s="45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</row>
    <row r="233" spans="1:14" s="348" customFormat="1" ht="12" customHeight="1">
      <c r="A233" s="342" t="s">
        <v>227</v>
      </c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</row>
    <row r="234" spans="1:14" ht="12" customHeight="1">
      <c r="A234" s="23" t="s">
        <v>228</v>
      </c>
      <c r="B234" s="100">
        <f>'2021-JJ Class'!C254+'AfterSchool Class'!C253+'Summer Class'!C252+'BRANCHES class-With NSH exp'!C253+'Sch Part Class-WIth NSH expansi'!C254+'Fund. Class'!C253+'GO Class'!C253</f>
        <v>200</v>
      </c>
      <c r="C234" s="100">
        <f>'2021-JJ Class'!D254+'AfterSchool Class'!D253+'Summer Class'!D252+'BRANCHES class-With NSH exp'!D253+'Sch Part Class-WIth NSH expansi'!D254+'Fund. Class'!D253+'GO Class'!D253</f>
        <v>200</v>
      </c>
      <c r="D234" s="100">
        <f>'2021-JJ Class'!E254+'AfterSchool Class'!E253+'Summer Class'!E252+'BRANCHES class-With NSH exp'!E253+'Sch Part Class-WIth NSH expansi'!E254+'Fund. Class'!E253+'GO Class'!E253</f>
        <v>350</v>
      </c>
      <c r="E234" s="100">
        <f>'2021-JJ Class'!F254+'AfterSchool Class'!F253+'Summer Class'!F252+'BRANCHES class-With NSH exp'!F253+'Sch Part Class-WIth NSH expansi'!F254+'Fund. Class'!F253+'GO Class'!F253</f>
        <v>350</v>
      </c>
      <c r="F234" s="100">
        <f>'2021-JJ Class'!G254+'AfterSchool Class'!G253+'Summer Class'!G252+'BRANCHES class-With NSH exp'!G253+'Sch Part Class-WIth NSH expansi'!G254+'Fund. Class'!G253+'GO Class'!G253</f>
        <v>225</v>
      </c>
      <c r="G234" s="100">
        <f>'2021-JJ Class'!H254+'AfterSchool Class'!H253+'Summer Class'!H252+'BRANCHES class-With NSH exp'!H253+'Sch Part Class-WIth NSH expansi'!H254+'Fund. Class'!H253+'GO Class'!H253</f>
        <v>175</v>
      </c>
      <c r="H234" s="100">
        <f>'2021-JJ Class'!I254+'AfterSchool Class'!I253+'Summer Class'!I252+'BRANCHES class-With NSH exp'!I253+'Sch Part Class-WIth NSH expansi'!I254+'Fund. Class'!I253+'GO Class'!I253</f>
        <v>675</v>
      </c>
      <c r="I234" s="100">
        <f>'2021-JJ Class'!J254+'AfterSchool Class'!J253+'Summer Class'!J252+'BRANCHES class-With NSH exp'!J253+'Sch Part Class-WIth NSH expansi'!J254+'Fund. Class'!J253+'GO Class'!J253</f>
        <v>200</v>
      </c>
      <c r="J234" s="100">
        <f>'2021-JJ Class'!K254+'AfterSchool Class'!K253+'Summer Class'!K252+'BRANCHES class-With NSH exp'!K253+'Sch Part Class-WIth NSH expansi'!K254+'Fund. Class'!K253+'GO Class'!K253</f>
        <v>425</v>
      </c>
      <c r="K234" s="100">
        <f>'2021-JJ Class'!L254+'AfterSchool Class'!L253+'Summer Class'!L252+'BRANCHES class-With NSH exp'!L253+'Sch Part Class-WIth NSH expansi'!L254+'Fund. Class'!L253+'GO Class'!L253</f>
        <v>275</v>
      </c>
      <c r="L234" s="100">
        <f>'2021-JJ Class'!M254+'AfterSchool Class'!M253+'Summer Class'!M252+'BRANCHES class-With NSH exp'!M253+'Sch Part Class-WIth NSH expansi'!M254+'Fund. Class'!M253+'GO Class'!M253</f>
        <v>275</v>
      </c>
      <c r="M234" s="100">
        <f>'2021-JJ Class'!N254+'AfterSchool Class'!N253+'Summer Class'!N252+'BRANCHES class-With NSH exp'!N253+'Sch Part Class-WIth NSH expansi'!N254+'Fund. Class'!N253+'GO Class'!N253</f>
        <v>200</v>
      </c>
      <c r="N234" s="366">
        <v>2544</v>
      </c>
    </row>
    <row r="235" spans="1:14" ht="12" customHeight="1">
      <c r="A235" s="23" t="s">
        <v>229</v>
      </c>
      <c r="B235" s="100">
        <f>'2021-JJ Class'!C255+'AfterSchool Class'!C254+'Summer Class'!C253+'BRANCHES class-With NSH exp'!C254+'Sch Part Class-WIth NSH expansi'!C255+'Fund. Class'!C254+'GO Class'!C254</f>
        <v>0</v>
      </c>
      <c r="C235" s="100">
        <f>'2021-JJ Class'!D255+'AfterSchool Class'!D254+'Summer Class'!D253+'BRANCHES class-With NSH exp'!D254+'Sch Part Class-WIth NSH expansi'!D255+'Fund. Class'!D254+'GO Class'!D254</f>
        <v>0</v>
      </c>
      <c r="D235" s="100">
        <f>'2021-JJ Class'!E255+'AfterSchool Class'!E254+'Summer Class'!E253+'BRANCHES class-With NSH exp'!E254+'Sch Part Class-WIth NSH expansi'!E255+'Fund. Class'!E254+'GO Class'!E254</f>
        <v>0</v>
      </c>
      <c r="E235" s="100">
        <f>'2021-JJ Class'!F255+'AfterSchool Class'!F254+'Summer Class'!F253+'BRANCHES class-With NSH exp'!F254+'Sch Part Class-WIth NSH expansi'!F255+'Fund. Class'!F254+'GO Class'!F254</f>
        <v>0</v>
      </c>
      <c r="F235" s="100">
        <f>'2021-JJ Class'!G255+'AfterSchool Class'!G254+'Summer Class'!G253+'BRANCHES class-With NSH exp'!G254+'Sch Part Class-WIth NSH expansi'!G255+'Fund. Class'!G254+'GO Class'!G254</f>
        <v>0</v>
      </c>
      <c r="G235" s="100">
        <f>'2021-JJ Class'!H255+'AfterSchool Class'!H254+'Summer Class'!H253+'BRANCHES class-With NSH exp'!H254+'Sch Part Class-WIth NSH expansi'!H255+'Fund. Class'!H254+'GO Class'!H254</f>
        <v>0</v>
      </c>
      <c r="H235" s="100">
        <f>'2021-JJ Class'!I255+'AfterSchool Class'!I254+'Summer Class'!I253+'BRANCHES class-With NSH exp'!I254+'Sch Part Class-WIth NSH expansi'!I255+'Fund. Class'!I254+'GO Class'!I254</f>
        <v>0</v>
      </c>
      <c r="I235" s="100">
        <f>'2021-JJ Class'!J255+'AfterSchool Class'!J254+'Summer Class'!J253+'BRANCHES class-With NSH exp'!J254+'Sch Part Class-WIth NSH expansi'!J255+'Fund. Class'!J254+'GO Class'!J254</f>
        <v>0</v>
      </c>
      <c r="J235" s="100">
        <f>'2021-JJ Class'!K255+'AfterSchool Class'!K254+'Summer Class'!K253+'BRANCHES class-With NSH exp'!K254+'Sch Part Class-WIth NSH expansi'!K255+'Fund. Class'!K254+'GO Class'!K254</f>
        <v>0</v>
      </c>
      <c r="K235" s="100">
        <f>'2021-JJ Class'!L255+'AfterSchool Class'!L254+'Summer Class'!L253+'BRANCHES class-With NSH exp'!L254+'Sch Part Class-WIth NSH expansi'!L255+'Fund. Class'!L254+'GO Class'!L254</f>
        <v>0</v>
      </c>
      <c r="L235" s="100">
        <f>'2021-JJ Class'!M255+'AfterSchool Class'!M254+'Summer Class'!M253+'BRANCHES class-With NSH exp'!M254+'Sch Part Class-WIth NSH expansi'!M255+'Fund. Class'!M254+'GO Class'!M254</f>
        <v>0</v>
      </c>
      <c r="M235" s="100">
        <f>'2021-JJ Class'!N255+'AfterSchool Class'!N254+'Summer Class'!N253+'BRANCHES class-With NSH exp'!N254+'Sch Part Class-WIth NSH expansi'!N255+'Fund. Class'!N254+'GO Class'!N254</f>
        <v>0</v>
      </c>
      <c r="N235" s="323"/>
    </row>
    <row r="236" spans="1:14" ht="12" customHeight="1">
      <c r="A236" s="23" t="s">
        <v>230</v>
      </c>
      <c r="B236" s="100">
        <f>'2021-JJ Class'!C256+'AfterSchool Class'!C255+'Summer Class'!C254+'BRANCHES class-With NSH exp'!C255+'Sch Part Class-WIth NSH expansi'!C256+'Fund. Class'!C255+'GO Class'!C255</f>
        <v>20</v>
      </c>
      <c r="C236" s="100">
        <f>'2021-JJ Class'!D256+'AfterSchool Class'!D255+'Summer Class'!D254+'BRANCHES class-With NSH exp'!D255+'Sch Part Class-WIth NSH expansi'!D256+'Fund. Class'!D255+'GO Class'!D255</f>
        <v>20</v>
      </c>
      <c r="D236" s="100">
        <f>'2021-JJ Class'!E256+'AfterSchool Class'!E255+'Summer Class'!E254+'BRANCHES class-With NSH exp'!E255+'Sch Part Class-WIth NSH expansi'!E256+'Fund. Class'!E255+'GO Class'!E255</f>
        <v>20</v>
      </c>
      <c r="E236" s="100">
        <f>'2021-JJ Class'!F256+'AfterSchool Class'!F255+'Summer Class'!F254+'BRANCHES class-With NSH exp'!F255+'Sch Part Class-WIth NSH expansi'!F256+'Fund. Class'!F255+'GO Class'!F255</f>
        <v>20</v>
      </c>
      <c r="F236" s="100">
        <f>'2021-JJ Class'!G256+'AfterSchool Class'!G255+'Summer Class'!G254+'BRANCHES class-With NSH exp'!G255+'Sch Part Class-WIth NSH expansi'!G256+'Fund. Class'!G255+'GO Class'!G255</f>
        <v>20</v>
      </c>
      <c r="G236" s="100">
        <f>'2021-JJ Class'!H256+'AfterSchool Class'!H255+'Summer Class'!H254+'BRANCHES class-With NSH exp'!H255+'Sch Part Class-WIth NSH expansi'!H256+'Fund. Class'!H255+'GO Class'!H255</f>
        <v>0</v>
      </c>
      <c r="H236" s="100">
        <f>'2021-JJ Class'!I256+'AfterSchool Class'!I255+'Summer Class'!I254+'BRANCHES class-With NSH exp'!I255+'Sch Part Class-WIth NSH expansi'!I256+'Fund. Class'!I255+'GO Class'!I255</f>
        <v>40</v>
      </c>
      <c r="I236" s="100">
        <f>'2021-JJ Class'!J256+'AfterSchool Class'!J255+'Summer Class'!J254+'BRANCHES class-With NSH exp'!J255+'Sch Part Class-WIth NSH expansi'!J256+'Fund. Class'!J255+'GO Class'!J255</f>
        <v>20</v>
      </c>
      <c r="J236" s="100">
        <f>'2021-JJ Class'!K256+'AfterSchool Class'!K255+'Summer Class'!K254+'BRANCHES class-With NSH exp'!K255+'Sch Part Class-WIth NSH expansi'!K256+'Fund. Class'!K255+'GO Class'!K255</f>
        <v>40</v>
      </c>
      <c r="K236" s="100">
        <f>'2021-JJ Class'!L256+'AfterSchool Class'!L255+'Summer Class'!L254+'BRANCHES class-With NSH exp'!L255+'Sch Part Class-WIth NSH expansi'!L256+'Fund. Class'!L255+'GO Class'!L255</f>
        <v>20</v>
      </c>
      <c r="L236" s="100">
        <f>'2021-JJ Class'!M256+'AfterSchool Class'!M255+'Summer Class'!M254+'BRANCHES class-With NSH exp'!M255+'Sch Part Class-WIth NSH expansi'!M256+'Fund. Class'!M255+'GO Class'!M255</f>
        <v>20</v>
      </c>
      <c r="M236" s="100">
        <f>'2021-JJ Class'!N256+'AfterSchool Class'!N255+'Summer Class'!N254+'BRANCHES class-With NSH exp'!N255+'Sch Part Class-WIth NSH expansi'!N256+'Fund. Class'!N255+'GO Class'!N255</f>
        <v>20</v>
      </c>
      <c r="N236" s="366">
        <f>SUM(B236:M236)</f>
        <v>260</v>
      </c>
    </row>
    <row r="237" spans="1:14" ht="12" customHeight="1">
      <c r="A237" s="23" t="s">
        <v>231</v>
      </c>
      <c r="B237" s="100">
        <f>'2021-JJ Class'!C257+'AfterSchool Class'!C256+'Summer Class'!C255+'BRANCHES class-With NSH exp'!C256+'Sch Part Class-WIth NSH expansi'!C257+'Fund. Class'!C256+'GO Class'!C256</f>
        <v>190</v>
      </c>
      <c r="C237" s="100">
        <f>'2021-JJ Class'!D257+'AfterSchool Class'!D256+'Summer Class'!D255+'BRANCHES class-With NSH exp'!D256+'Sch Part Class-WIth NSH expansi'!D257+'Fund. Class'!D256+'GO Class'!D256</f>
        <v>190</v>
      </c>
      <c r="D237" s="100">
        <f>'2021-JJ Class'!E257+'AfterSchool Class'!E256+'Summer Class'!E255+'BRANCHES class-With NSH exp'!E256+'Sch Part Class-WIth NSH expansi'!E257+'Fund. Class'!E256+'GO Class'!E256</f>
        <v>190</v>
      </c>
      <c r="E237" s="100">
        <f>'2021-JJ Class'!F257+'AfterSchool Class'!F256+'Summer Class'!F255+'BRANCHES class-With NSH exp'!F256+'Sch Part Class-WIth NSH expansi'!F257+'Fund. Class'!F256+'GO Class'!F256</f>
        <v>190</v>
      </c>
      <c r="F237" s="100">
        <f>'2021-JJ Class'!G257+'AfterSchool Class'!G256+'Summer Class'!G255+'BRANCHES class-With NSH exp'!G256+'Sch Part Class-WIth NSH expansi'!G257+'Fund. Class'!G256+'GO Class'!G256</f>
        <v>190</v>
      </c>
      <c r="G237" s="100">
        <f>'2021-JJ Class'!H257+'AfterSchool Class'!H256+'Summer Class'!H255+'BRANCHES class-With NSH exp'!H256+'Sch Part Class-WIth NSH expansi'!H257+'Fund. Class'!H256+'GO Class'!H256</f>
        <v>190</v>
      </c>
      <c r="H237" s="100">
        <f>'2021-JJ Class'!I257+'AfterSchool Class'!I256+'Summer Class'!I255+'BRANCHES class-With NSH exp'!I256+'Sch Part Class-WIth NSH expansi'!I257+'Fund. Class'!I256+'GO Class'!I256</f>
        <v>190</v>
      </c>
      <c r="I237" s="100">
        <f>'2021-JJ Class'!J257+'AfterSchool Class'!J256+'Summer Class'!J255+'BRANCHES class-With NSH exp'!J256+'Sch Part Class-WIth NSH expansi'!J257+'Fund. Class'!J256+'GO Class'!J256</f>
        <v>190</v>
      </c>
      <c r="J237" s="100">
        <f>'2021-JJ Class'!K257+'AfterSchool Class'!K256+'Summer Class'!K255+'BRANCHES class-With NSH exp'!K256+'Sch Part Class-WIth NSH expansi'!K257+'Fund. Class'!K256+'GO Class'!K256</f>
        <v>191</v>
      </c>
      <c r="K237" s="100">
        <f>'2021-JJ Class'!L257+'AfterSchool Class'!L256+'Summer Class'!L255+'BRANCHES class-With NSH exp'!L256+'Sch Part Class-WIth NSH expansi'!L257+'Fund. Class'!L256+'GO Class'!L256</f>
        <v>191</v>
      </c>
      <c r="L237" s="100">
        <f>'2021-JJ Class'!M257+'AfterSchool Class'!M256+'Summer Class'!M255+'BRANCHES class-With NSH exp'!M256+'Sch Part Class-WIth NSH expansi'!M257+'Fund. Class'!M256+'GO Class'!M256</f>
        <v>191</v>
      </c>
      <c r="M237" s="100">
        <f>'2021-JJ Class'!N257+'AfterSchool Class'!N256+'Summer Class'!N255+'BRANCHES class-With NSH exp'!N256+'Sch Part Class-WIth NSH expansi'!N257+'Fund. Class'!N256+'GO Class'!N256</f>
        <v>191</v>
      </c>
      <c r="N237" s="366">
        <v>2100</v>
      </c>
    </row>
    <row r="238" spans="1:14" s="263" customFormat="1" ht="12" customHeight="1">
      <c r="A238" s="268" t="s">
        <v>228</v>
      </c>
      <c r="B238" s="323">
        <v>200</v>
      </c>
      <c r="C238" s="323">
        <v>350</v>
      </c>
      <c r="D238" s="323">
        <v>350</v>
      </c>
      <c r="E238" s="323">
        <v>350</v>
      </c>
      <c r="F238" s="323">
        <v>225</v>
      </c>
      <c r="G238" s="323">
        <v>175</v>
      </c>
      <c r="H238" s="323">
        <v>425</v>
      </c>
      <c r="I238" s="323">
        <v>200</v>
      </c>
      <c r="J238" s="323">
        <v>425</v>
      </c>
      <c r="K238" s="323">
        <v>275</v>
      </c>
      <c r="L238" s="323">
        <v>275</v>
      </c>
      <c r="M238" s="323">
        <v>200</v>
      </c>
      <c r="N238" s="323"/>
    </row>
    <row r="239" spans="1:14" s="263" customFormat="1" ht="12" customHeight="1">
      <c r="A239" s="268" t="s">
        <v>230</v>
      </c>
      <c r="B239" s="266">
        <v>20</v>
      </c>
      <c r="C239" s="266">
        <v>20</v>
      </c>
      <c r="D239" s="266">
        <v>20</v>
      </c>
      <c r="E239" s="266">
        <v>20</v>
      </c>
      <c r="F239" s="266">
        <v>20</v>
      </c>
      <c r="G239" s="266">
        <v>0</v>
      </c>
      <c r="H239" s="266">
        <v>40</v>
      </c>
      <c r="I239" s="266">
        <v>20</v>
      </c>
      <c r="J239" s="266">
        <v>40</v>
      </c>
      <c r="K239" s="266">
        <v>20</v>
      </c>
      <c r="L239" s="266">
        <v>20</v>
      </c>
      <c r="M239" s="266">
        <v>20</v>
      </c>
      <c r="N239" s="323"/>
    </row>
    <row r="240" spans="1:14" s="354" customFormat="1" ht="12" customHeight="1">
      <c r="A240" s="268" t="s">
        <v>231</v>
      </c>
      <c r="B240" s="353">
        <v>175</v>
      </c>
      <c r="C240" s="353">
        <v>175</v>
      </c>
      <c r="D240" s="353">
        <v>175</v>
      </c>
      <c r="E240" s="353">
        <v>175</v>
      </c>
      <c r="F240" s="353">
        <v>175</v>
      </c>
      <c r="G240" s="353">
        <v>175</v>
      </c>
      <c r="H240" s="353">
        <v>175</v>
      </c>
      <c r="I240" s="353">
        <v>175</v>
      </c>
      <c r="J240" s="353">
        <v>175</v>
      </c>
      <c r="K240" s="353">
        <v>175</v>
      </c>
      <c r="L240" s="353">
        <v>175</v>
      </c>
      <c r="M240" s="353">
        <v>175</v>
      </c>
      <c r="N240" s="353"/>
    </row>
    <row r="241" spans="1:14" ht="12" customHeight="1">
      <c r="A241" s="33" t="s">
        <v>233</v>
      </c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</row>
    <row r="242" spans="1:14" ht="12" customHeight="1">
      <c r="A242" s="33" t="s">
        <v>234</v>
      </c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</row>
    <row r="243" spans="1:14" ht="11.25" customHeight="1">
      <c r="A243" s="33" t="s">
        <v>235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</row>
    <row r="244" spans="1:14" s="39" customFormat="1" ht="17.25" customHeight="1">
      <c r="A244" s="55" t="s">
        <v>237</v>
      </c>
      <c r="B244" s="109" t="e">
        <f t="shared" ref="B244:M244" si="40">SUM(B241:B243,B240,B231,B226,B203,B181,B173,B150,B118,B109)</f>
        <v>#REF!</v>
      </c>
      <c r="C244" s="109" t="e">
        <f t="shared" si="40"/>
        <v>#REF!</v>
      </c>
      <c r="D244" s="109" t="e">
        <f t="shared" si="40"/>
        <v>#REF!</v>
      </c>
      <c r="E244" s="109" t="e">
        <f t="shared" si="40"/>
        <v>#REF!</v>
      </c>
      <c r="F244" s="109" t="e">
        <f t="shared" si="40"/>
        <v>#REF!</v>
      </c>
      <c r="G244" s="109" t="e">
        <f t="shared" si="40"/>
        <v>#REF!</v>
      </c>
      <c r="H244" s="109" t="e">
        <f t="shared" si="40"/>
        <v>#REF!</v>
      </c>
      <c r="I244" s="109" t="e">
        <f t="shared" si="40"/>
        <v>#REF!</v>
      </c>
      <c r="J244" s="109" t="e">
        <f t="shared" si="40"/>
        <v>#REF!</v>
      </c>
      <c r="K244" s="109" t="e">
        <f t="shared" si="40"/>
        <v>#REF!</v>
      </c>
      <c r="L244" s="109" t="e">
        <f t="shared" si="40"/>
        <v>#REF!</v>
      </c>
      <c r="M244" s="109" t="e">
        <f t="shared" si="40"/>
        <v>#REF!</v>
      </c>
      <c r="N244" s="109">
        <f>SUM(N234:N243,N240,N231,N226,N203,N181,N173,N150,N118,N109)</f>
        <v>791972.08</v>
      </c>
    </row>
    <row r="245" spans="1:14" ht="12" customHeight="1"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</row>
    <row r="246" spans="1:14" ht="12" customHeight="1">
      <c r="A246" s="32" t="s">
        <v>10</v>
      </c>
      <c r="B246" s="357">
        <f>SUM(N244-N101)</f>
        <v>35001.219999999972</v>
      </c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1"/>
      <c r="N246" s="110"/>
    </row>
    <row r="247" spans="1:14" ht="12" customHeight="1"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216"/>
      <c r="N247" s="110"/>
    </row>
    <row r="249" spans="1:14" ht="12" customHeight="1">
      <c r="M249" s="169"/>
    </row>
  </sheetData>
  <mergeCells count="13">
    <mergeCell ref="G171:G172"/>
    <mergeCell ref="B171:B172"/>
    <mergeCell ref="C171:C172"/>
    <mergeCell ref="D171:D172"/>
    <mergeCell ref="E171:E172"/>
    <mergeCell ref="F171:F172"/>
    <mergeCell ref="N171:N172"/>
    <mergeCell ref="H171:H172"/>
    <mergeCell ref="I171:I172"/>
    <mergeCell ref="J171:J172"/>
    <mergeCell ref="K171:K172"/>
    <mergeCell ref="L171:L172"/>
    <mergeCell ref="M171:M172"/>
  </mergeCells>
  <pageMargins left="0.7" right="0.7" top="0.75" bottom="0.75" header="0.3" footer="0.3"/>
  <pageSetup paperSize="5" scale="72" fitToHeight="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57"/>
  <sheetViews>
    <sheetView zoomScaleNormal="150" zoomScalePageLayoutView="150" workbookViewId="0">
      <selection activeCell="A233" sqref="A233"/>
    </sheetView>
  </sheetViews>
  <sheetFormatPr defaultColWidth="0" defaultRowHeight="15" zeroHeight="1"/>
  <cols>
    <col min="1" max="1" width="58.42578125" style="10" bestFit="1" customWidth="1"/>
    <col min="2" max="2" width="16.140625" style="10" customWidth="1"/>
    <col min="3" max="4" width="15" style="10" customWidth="1"/>
    <col min="5" max="5" width="15.7109375" style="10" customWidth="1"/>
    <col min="6" max="6" width="40.140625" style="10" customWidth="1"/>
    <col min="7" max="21" width="0" style="10" hidden="1" customWidth="1"/>
    <col min="22" max="16384" width="8.85546875" style="10" hidden="1"/>
  </cols>
  <sheetData>
    <row r="1" spans="1:6">
      <c r="A1" s="11" t="s">
        <v>0</v>
      </c>
    </row>
    <row r="2" spans="1:6">
      <c r="A2" s="11" t="s">
        <v>1</v>
      </c>
    </row>
    <row r="3" spans="1:6">
      <c r="A3" s="11" t="s">
        <v>266</v>
      </c>
    </row>
    <row r="4" spans="1:6" s="15" customFormat="1" ht="24.75">
      <c r="B4" s="63" t="s">
        <v>267</v>
      </c>
      <c r="C4" s="63" t="s">
        <v>268</v>
      </c>
      <c r="D4" s="63" t="s">
        <v>269</v>
      </c>
      <c r="E4" s="63" t="s">
        <v>270</v>
      </c>
      <c r="F4" s="16" t="s">
        <v>271</v>
      </c>
    </row>
    <row r="5" spans="1:6" s="57" customFormat="1" ht="18.75">
      <c r="A5" s="56" t="s">
        <v>4</v>
      </c>
    </row>
    <row r="6" spans="1:6">
      <c r="A6" s="27" t="s">
        <v>272</v>
      </c>
      <c r="B6" s="64"/>
      <c r="C6" s="64"/>
      <c r="D6" s="64"/>
      <c r="E6" s="64"/>
      <c r="F6" s="28"/>
    </row>
    <row r="7" spans="1:6" hidden="1">
      <c r="A7" s="22" t="s">
        <v>6</v>
      </c>
      <c r="B7" s="65"/>
      <c r="C7" s="65">
        <v>0</v>
      </c>
      <c r="D7" s="65"/>
      <c r="E7" s="65">
        <v>0</v>
      </c>
    </row>
    <row r="8" spans="1:6" hidden="1">
      <c r="A8" s="22" t="s">
        <v>7</v>
      </c>
      <c r="B8" s="65"/>
      <c r="C8" s="65"/>
      <c r="D8" s="65"/>
      <c r="E8" s="65"/>
    </row>
    <row r="9" spans="1:6">
      <c r="A9" s="22" t="s">
        <v>8</v>
      </c>
      <c r="B9" s="65">
        <v>0</v>
      </c>
      <c r="C9" s="65">
        <v>46800</v>
      </c>
      <c r="D9" s="75">
        <f t="shared" ref="D9" si="0">(B9-C9)/C9</f>
        <v>-1</v>
      </c>
      <c r="E9" s="65">
        <v>149512.14000000001</v>
      </c>
    </row>
    <row r="10" spans="1:6" hidden="1">
      <c r="A10" s="23" t="s">
        <v>9</v>
      </c>
      <c r="B10" s="65"/>
      <c r="C10" s="65"/>
      <c r="D10" s="65"/>
      <c r="E10" s="65"/>
    </row>
    <row r="11" spans="1:6">
      <c r="A11" s="22" t="s">
        <v>273</v>
      </c>
      <c r="B11" s="65">
        <v>324801</v>
      </c>
      <c r="C11" s="65">
        <v>121462.94</v>
      </c>
      <c r="D11" s="75">
        <f t="shared" ref="D11:D13" si="1">(B11-C11)/C11</f>
        <v>1.6740749071280507</v>
      </c>
      <c r="E11" s="65">
        <v>0</v>
      </c>
    </row>
    <row r="12" spans="1:6" s="25" customFormat="1">
      <c r="A12" s="24" t="s">
        <v>274</v>
      </c>
      <c r="B12" s="66">
        <v>148256</v>
      </c>
      <c r="C12" s="66">
        <v>197054.52</v>
      </c>
      <c r="D12" s="77">
        <f t="shared" si="1"/>
        <v>-0.24763968875212805</v>
      </c>
      <c r="E12" s="66">
        <v>197054.52</v>
      </c>
    </row>
    <row r="13" spans="1:6" s="11" customFormat="1">
      <c r="A13" s="27" t="s">
        <v>13</v>
      </c>
      <c r="B13" s="67">
        <f>SUM(B7:B12)</f>
        <v>473057</v>
      </c>
      <c r="C13" s="67">
        <f>SUM(C7:C12)</f>
        <v>365317.45999999996</v>
      </c>
      <c r="D13" s="79">
        <f t="shared" si="1"/>
        <v>0.29492031396473645</v>
      </c>
      <c r="E13" s="67">
        <f>SUM(E7:E12)</f>
        <v>346566.66000000003</v>
      </c>
      <c r="F13" s="44"/>
    </row>
    <row r="14" spans="1:6" ht="8.1" customHeight="1">
      <c r="A14" s="11"/>
      <c r="B14" s="65"/>
      <c r="C14" s="65"/>
      <c r="D14" s="65"/>
      <c r="E14" s="65"/>
    </row>
    <row r="15" spans="1:6">
      <c r="A15" s="27" t="s">
        <v>275</v>
      </c>
      <c r="B15" s="64"/>
      <c r="C15" s="64"/>
      <c r="D15" s="64"/>
      <c r="E15" s="64"/>
      <c r="F15" s="28"/>
    </row>
    <row r="16" spans="1:6" ht="30">
      <c r="A16" s="22" t="s">
        <v>276</v>
      </c>
      <c r="B16" s="65">
        <v>0</v>
      </c>
      <c r="C16" s="65">
        <v>30000</v>
      </c>
      <c r="D16" s="75">
        <f t="shared" ref="D16:D25" si="2">(B16-C16)/C16</f>
        <v>-1</v>
      </c>
      <c r="E16" s="65">
        <v>8685.01</v>
      </c>
      <c r="F16" s="74" t="s">
        <v>277</v>
      </c>
    </row>
    <row r="17" spans="1:6" hidden="1">
      <c r="A17" s="29" t="s">
        <v>278</v>
      </c>
      <c r="B17" s="65"/>
      <c r="C17" s="65"/>
      <c r="D17" s="75" t="e">
        <f t="shared" si="2"/>
        <v>#DIV/0!</v>
      </c>
      <c r="E17" s="65"/>
    </row>
    <row r="18" spans="1:6" hidden="1">
      <c r="A18" s="22" t="s">
        <v>279</v>
      </c>
      <c r="B18" s="65"/>
      <c r="C18" s="65"/>
      <c r="D18" s="75" t="e">
        <f t="shared" si="2"/>
        <v>#DIV/0!</v>
      </c>
      <c r="E18" s="65"/>
    </row>
    <row r="19" spans="1:6">
      <c r="A19" s="22" t="s">
        <v>280</v>
      </c>
      <c r="B19" s="65">
        <v>0</v>
      </c>
      <c r="C19" s="65">
        <v>128</v>
      </c>
      <c r="D19" s="75">
        <f t="shared" si="2"/>
        <v>-1</v>
      </c>
      <c r="E19" s="65">
        <v>128</v>
      </c>
      <c r="F19" s="10" t="s">
        <v>281</v>
      </c>
    </row>
    <row r="20" spans="1:6">
      <c r="A20" s="22" t="s">
        <v>282</v>
      </c>
      <c r="B20" s="65">
        <v>0</v>
      </c>
      <c r="C20" s="65">
        <v>10000</v>
      </c>
      <c r="D20" s="75">
        <f t="shared" si="2"/>
        <v>-1</v>
      </c>
      <c r="E20" s="65">
        <v>14574.04</v>
      </c>
      <c r="F20" s="10" t="s">
        <v>281</v>
      </c>
    </row>
    <row r="21" spans="1:6" hidden="1">
      <c r="A21" s="23" t="s">
        <v>283</v>
      </c>
      <c r="B21" s="65"/>
      <c r="C21" s="65"/>
      <c r="D21" s="75" t="e">
        <f t="shared" si="2"/>
        <v>#DIV/0!</v>
      </c>
      <c r="E21" s="65"/>
    </row>
    <row r="22" spans="1:6" hidden="1">
      <c r="A22" s="23" t="s">
        <v>284</v>
      </c>
      <c r="B22" s="65"/>
      <c r="C22" s="65"/>
      <c r="D22" s="75" t="e">
        <f t="shared" si="2"/>
        <v>#DIV/0!</v>
      </c>
      <c r="E22" s="65"/>
    </row>
    <row r="23" spans="1:6" hidden="1">
      <c r="A23" s="23" t="s">
        <v>285</v>
      </c>
      <c r="B23" s="65"/>
      <c r="C23" s="65"/>
      <c r="D23" s="75" t="e">
        <f t="shared" si="2"/>
        <v>#DIV/0!</v>
      </c>
      <c r="E23" s="65"/>
    </row>
    <row r="24" spans="1:6">
      <c r="A24" s="22" t="s">
        <v>286</v>
      </c>
      <c r="B24" s="65">
        <v>0</v>
      </c>
      <c r="C24" s="65">
        <v>7207.08</v>
      </c>
      <c r="D24" s="75">
        <f t="shared" si="2"/>
        <v>-1</v>
      </c>
      <c r="E24" s="65">
        <v>10106.030000000001</v>
      </c>
      <c r="F24" s="10" t="s">
        <v>281</v>
      </c>
    </row>
    <row r="25" spans="1:6" s="11" customFormat="1">
      <c r="A25" s="27" t="s">
        <v>22</v>
      </c>
      <c r="B25" s="67">
        <f t="shared" ref="B25:E25" si="3">SUM(B16:B24)</f>
        <v>0</v>
      </c>
      <c r="C25" s="67">
        <f t="shared" si="3"/>
        <v>47335.08</v>
      </c>
      <c r="D25" s="79">
        <f t="shared" si="2"/>
        <v>-1</v>
      </c>
      <c r="E25" s="67">
        <f t="shared" si="3"/>
        <v>33493.08</v>
      </c>
      <c r="F25" s="44"/>
    </row>
    <row r="26" spans="1:6" ht="8.1" customHeight="1">
      <c r="A26" s="11"/>
      <c r="B26" s="65"/>
      <c r="C26" s="65"/>
      <c r="D26" s="65"/>
      <c r="E26" s="65"/>
    </row>
    <row r="27" spans="1:6">
      <c r="A27" s="27" t="s">
        <v>23</v>
      </c>
      <c r="B27" s="64"/>
      <c r="C27" s="64"/>
      <c r="D27" s="64"/>
      <c r="E27" s="64"/>
      <c r="F27" s="28"/>
    </row>
    <row r="28" spans="1:6" hidden="1">
      <c r="A28" s="22" t="s">
        <v>24</v>
      </c>
      <c r="B28" s="65"/>
      <c r="C28" s="65"/>
      <c r="D28" s="65"/>
      <c r="E28" s="65"/>
    </row>
    <row r="29" spans="1:6" hidden="1">
      <c r="A29" s="22" t="s">
        <v>25</v>
      </c>
      <c r="B29" s="65"/>
      <c r="C29" s="65"/>
      <c r="D29" s="65"/>
      <c r="E29" s="65"/>
    </row>
    <row r="30" spans="1:6" s="47" customFormat="1">
      <c r="A30" s="46" t="s">
        <v>26</v>
      </c>
      <c r="B30" s="68"/>
      <c r="C30" s="68"/>
      <c r="D30" s="68"/>
      <c r="E30" s="68"/>
    </row>
    <row r="31" spans="1:6" s="47" customFormat="1">
      <c r="A31" s="54" t="s">
        <v>27</v>
      </c>
      <c r="B31" s="68"/>
      <c r="C31" s="68"/>
      <c r="D31" s="68"/>
      <c r="E31" s="68"/>
    </row>
    <row r="32" spans="1:6" hidden="1">
      <c r="A32" s="30" t="s">
        <v>287</v>
      </c>
      <c r="B32" s="65"/>
      <c r="C32" s="65"/>
      <c r="D32" s="65"/>
      <c r="E32" s="65"/>
    </row>
    <row r="33" spans="1:6">
      <c r="A33" s="30" t="s">
        <v>288</v>
      </c>
      <c r="B33" s="65">
        <v>18000</v>
      </c>
      <c r="C33" s="65">
        <v>18000</v>
      </c>
      <c r="D33" s="75">
        <f t="shared" ref="D33:D36" si="4">(B33-C33)/C33</f>
        <v>0</v>
      </c>
      <c r="E33" s="65">
        <v>16000</v>
      </c>
    </row>
    <row r="34" spans="1:6">
      <c r="A34" s="30" t="s">
        <v>29</v>
      </c>
      <c r="B34" s="65">
        <v>18000</v>
      </c>
      <c r="C34" s="65">
        <v>29493</v>
      </c>
      <c r="D34" s="75">
        <f t="shared" si="4"/>
        <v>-0.38968568812938664</v>
      </c>
      <c r="E34" s="65">
        <v>15237.5</v>
      </c>
    </row>
    <row r="35" spans="1:6">
      <c r="A35" s="30" t="s">
        <v>289</v>
      </c>
      <c r="B35" s="65">
        <v>0</v>
      </c>
      <c r="C35" s="65">
        <v>12999.96</v>
      </c>
      <c r="D35" s="75">
        <f t="shared" si="4"/>
        <v>-1</v>
      </c>
      <c r="E35" s="65">
        <v>5777.76</v>
      </c>
    </row>
    <row r="36" spans="1:6" s="50" customFormat="1">
      <c r="A36" s="54" t="s">
        <v>31</v>
      </c>
      <c r="B36" s="69">
        <f t="shared" ref="B36:E36" si="5">SUM(B32:B35)</f>
        <v>36000</v>
      </c>
      <c r="C36" s="69">
        <f t="shared" si="5"/>
        <v>60492.959999999999</v>
      </c>
      <c r="D36" s="78">
        <f t="shared" si="4"/>
        <v>-0.40488942845580705</v>
      </c>
      <c r="E36" s="69">
        <f t="shared" si="5"/>
        <v>37015.26</v>
      </c>
    </row>
    <row r="37" spans="1:6">
      <c r="A37" s="31" t="s">
        <v>32</v>
      </c>
      <c r="B37" s="65">
        <v>0</v>
      </c>
      <c r="C37" s="65">
        <v>0</v>
      </c>
      <c r="D37" s="75">
        <v>0</v>
      </c>
      <c r="E37" s="65">
        <v>180</v>
      </c>
    </row>
    <row r="38" spans="1:6">
      <c r="A38" s="31" t="s">
        <v>33</v>
      </c>
      <c r="B38" s="65">
        <v>0</v>
      </c>
      <c r="C38" s="65">
        <v>0</v>
      </c>
      <c r="D38" s="75">
        <v>0</v>
      </c>
      <c r="E38" s="65">
        <v>5000</v>
      </c>
    </row>
    <row r="39" spans="1:6" s="50" customFormat="1">
      <c r="A39" s="46" t="s">
        <v>34</v>
      </c>
      <c r="B39" s="69">
        <f>SUM(B37:B38,B36)</f>
        <v>36000</v>
      </c>
      <c r="C39" s="69">
        <f>SUM(C37:C38,C36)</f>
        <v>60492.959999999999</v>
      </c>
      <c r="D39" s="78">
        <f t="shared" ref="D39" si="6">(B39-C39)/C39</f>
        <v>-0.40488942845580705</v>
      </c>
      <c r="E39" s="69">
        <f>SUM(E37:E38,E36)</f>
        <v>42195.26</v>
      </c>
    </row>
    <row r="40" spans="1:6" hidden="1">
      <c r="A40" s="23" t="s">
        <v>35</v>
      </c>
      <c r="B40" s="65"/>
      <c r="C40" s="65"/>
      <c r="D40" s="65"/>
      <c r="E40" s="65"/>
    </row>
    <row r="41" spans="1:6" hidden="1">
      <c r="A41" s="23" t="s">
        <v>36</v>
      </c>
      <c r="B41" s="65"/>
      <c r="C41" s="65"/>
      <c r="D41" s="65"/>
      <c r="E41" s="65"/>
    </row>
    <row r="42" spans="1:6">
      <c r="A42" s="27" t="s">
        <v>37</v>
      </c>
      <c r="B42" s="67">
        <f t="shared" ref="B42:E42" si="7">SUM(B28:B29,B39,B40:B41)</f>
        <v>36000</v>
      </c>
      <c r="C42" s="67">
        <f t="shared" si="7"/>
        <v>60492.959999999999</v>
      </c>
      <c r="D42" s="79">
        <f t="shared" ref="D42" si="8">(B42-C42)/C42</f>
        <v>-0.40488942845580705</v>
      </c>
      <c r="E42" s="67">
        <f t="shared" si="7"/>
        <v>42195.26</v>
      </c>
      <c r="F42" s="28"/>
    </row>
    <row r="43" spans="1:6" ht="8.1" customHeight="1">
      <c r="A43" s="11"/>
      <c r="B43" s="65"/>
      <c r="C43" s="65"/>
      <c r="D43" s="65"/>
      <c r="E43" s="65"/>
    </row>
    <row r="44" spans="1:6">
      <c r="A44" s="27" t="s">
        <v>38</v>
      </c>
      <c r="B44" s="64"/>
      <c r="C44" s="64"/>
      <c r="D44" s="64"/>
      <c r="E44" s="64"/>
      <c r="F44" s="28"/>
    </row>
    <row r="45" spans="1:6" hidden="1">
      <c r="A45" s="23" t="s">
        <v>39</v>
      </c>
      <c r="B45" s="65"/>
      <c r="C45" s="65"/>
      <c r="D45" s="65"/>
      <c r="E45" s="65"/>
    </row>
    <row r="46" spans="1:6" hidden="1">
      <c r="A46" s="23" t="s">
        <v>40</v>
      </c>
      <c r="B46" s="65"/>
      <c r="C46" s="65"/>
      <c r="D46" s="65"/>
      <c r="E46" s="65"/>
    </row>
    <row r="47" spans="1:6">
      <c r="A47" s="23" t="s">
        <v>41</v>
      </c>
      <c r="B47" s="65">
        <v>8010</v>
      </c>
      <c r="C47" s="65">
        <v>10559.33</v>
      </c>
      <c r="D47" s="75">
        <f t="shared" ref="D47:D49" si="9">(B47-C47)/C47</f>
        <v>-0.24142914370514038</v>
      </c>
      <c r="E47" s="65">
        <v>11143</v>
      </c>
      <c r="F47" s="10" t="s">
        <v>290</v>
      </c>
    </row>
    <row r="48" spans="1:6">
      <c r="A48" s="23" t="s">
        <v>291</v>
      </c>
      <c r="B48" s="65">
        <v>130000</v>
      </c>
      <c r="C48" s="65">
        <v>125075.61</v>
      </c>
      <c r="D48" s="75">
        <f t="shared" si="9"/>
        <v>3.9371305084980192E-2</v>
      </c>
      <c r="E48" s="65">
        <v>130022.79</v>
      </c>
      <c r="F48" s="10" t="s">
        <v>292</v>
      </c>
    </row>
    <row r="49" spans="1:6" s="11" customFormat="1">
      <c r="A49" s="27" t="s">
        <v>43</v>
      </c>
      <c r="B49" s="67">
        <f>SUM(B45:B48)</f>
        <v>138010</v>
      </c>
      <c r="C49" s="67">
        <f>SUM(C45:C48)</f>
        <v>135634.94</v>
      </c>
      <c r="D49" s="79">
        <f t="shared" si="9"/>
        <v>1.7510679770271566E-2</v>
      </c>
      <c r="E49" s="67">
        <f>SUM(E45:E48)</f>
        <v>141165.78999999998</v>
      </c>
      <c r="F49" s="44"/>
    </row>
    <row r="50" spans="1:6" ht="8.1" hidden="1" customHeight="1">
      <c r="A50" s="11"/>
      <c r="B50" s="65"/>
      <c r="C50" s="65"/>
      <c r="D50" s="65"/>
      <c r="E50" s="65"/>
    </row>
    <row r="51" spans="1:6" hidden="1">
      <c r="A51" s="27" t="s">
        <v>44</v>
      </c>
      <c r="B51" s="64"/>
      <c r="C51" s="64"/>
      <c r="D51" s="64"/>
      <c r="E51" s="64"/>
      <c r="F51" s="28"/>
    </row>
    <row r="52" spans="1:6" hidden="1">
      <c r="A52" s="23" t="s">
        <v>45</v>
      </c>
      <c r="B52" s="65"/>
      <c r="C52" s="65"/>
      <c r="D52" s="65"/>
      <c r="E52" s="65"/>
    </row>
    <row r="53" spans="1:6" hidden="1">
      <c r="A53" s="23" t="s">
        <v>46</v>
      </c>
      <c r="B53" s="65"/>
      <c r="C53" s="65"/>
      <c r="D53" s="65"/>
      <c r="E53" s="65"/>
    </row>
    <row r="54" spans="1:6" s="11" customFormat="1" hidden="1">
      <c r="A54" s="27" t="s">
        <v>47</v>
      </c>
      <c r="B54" s="67">
        <f t="shared" ref="B54:E54" si="10">SUM(B52:B53)</f>
        <v>0</v>
      </c>
      <c r="C54" s="67">
        <f t="shared" si="10"/>
        <v>0</v>
      </c>
      <c r="D54" s="67"/>
      <c r="E54" s="67">
        <f t="shared" si="10"/>
        <v>0</v>
      </c>
      <c r="F54" s="44"/>
    </row>
    <row r="55" spans="1:6" ht="8.1" hidden="1" customHeight="1">
      <c r="A55" s="11"/>
      <c r="B55" s="65"/>
      <c r="C55" s="65"/>
      <c r="D55" s="65"/>
      <c r="E55" s="65"/>
    </row>
    <row r="56" spans="1:6" hidden="1">
      <c r="A56" s="27" t="s">
        <v>48</v>
      </c>
      <c r="B56" s="64"/>
      <c r="C56" s="64"/>
      <c r="D56" s="64"/>
      <c r="E56" s="64"/>
      <c r="F56" s="28"/>
    </row>
    <row r="57" spans="1:6" hidden="1">
      <c r="A57" s="23" t="s">
        <v>49</v>
      </c>
      <c r="B57" s="65"/>
      <c r="C57" s="65"/>
      <c r="D57" s="65"/>
      <c r="E57" s="65"/>
    </row>
    <row r="58" spans="1:6" hidden="1">
      <c r="A58" s="23" t="s">
        <v>50</v>
      </c>
      <c r="B58" s="65"/>
      <c r="C58" s="65"/>
      <c r="D58" s="65"/>
      <c r="E58" s="65"/>
    </row>
    <row r="59" spans="1:6" hidden="1">
      <c r="A59" s="23" t="s">
        <v>51</v>
      </c>
      <c r="B59" s="65"/>
      <c r="C59" s="65"/>
      <c r="D59" s="65"/>
      <c r="E59" s="65"/>
    </row>
    <row r="60" spans="1:6" hidden="1">
      <c r="A60" s="23" t="s">
        <v>52</v>
      </c>
      <c r="B60" s="65"/>
      <c r="C60" s="65"/>
      <c r="D60" s="65"/>
      <c r="E60" s="65"/>
    </row>
    <row r="61" spans="1:6" hidden="1">
      <c r="A61" s="23" t="s">
        <v>53</v>
      </c>
      <c r="B61" s="65"/>
      <c r="C61" s="65"/>
      <c r="D61" s="65"/>
      <c r="E61" s="65"/>
    </row>
    <row r="62" spans="1:6" s="11" customFormat="1" hidden="1">
      <c r="A62" s="27" t="s">
        <v>54</v>
      </c>
      <c r="B62" s="67">
        <f t="shared" ref="B62:C62" si="11">SUM(B57:B61)</f>
        <v>0</v>
      </c>
      <c r="C62" s="67">
        <f t="shared" si="11"/>
        <v>0</v>
      </c>
      <c r="D62" s="67"/>
      <c r="E62" s="67"/>
      <c r="F62" s="44"/>
    </row>
    <row r="63" spans="1:6" ht="8.1" customHeight="1">
      <c r="A63" s="11"/>
      <c r="B63" s="65"/>
      <c r="C63" s="65"/>
      <c r="D63" s="65"/>
      <c r="E63" s="65"/>
    </row>
    <row r="64" spans="1:6" hidden="1">
      <c r="A64" s="27" t="s">
        <v>55</v>
      </c>
      <c r="B64" s="64"/>
      <c r="C64" s="64"/>
      <c r="D64" s="64"/>
      <c r="E64" s="64"/>
      <c r="F64" s="28"/>
    </row>
    <row r="65" spans="1:6" hidden="1">
      <c r="A65" s="23" t="s">
        <v>56</v>
      </c>
      <c r="B65" s="65"/>
      <c r="C65" s="65"/>
      <c r="D65" s="65"/>
      <c r="E65" s="65"/>
    </row>
    <row r="66" spans="1:6" hidden="1">
      <c r="A66" s="23" t="s">
        <v>57</v>
      </c>
      <c r="B66" s="65"/>
      <c r="C66" s="65"/>
      <c r="D66" s="65"/>
      <c r="E66" s="65"/>
    </row>
    <row r="67" spans="1:6" hidden="1">
      <c r="A67" s="23" t="s">
        <v>58</v>
      </c>
      <c r="B67" s="65"/>
      <c r="C67" s="65"/>
      <c r="D67" s="65"/>
      <c r="E67" s="65"/>
    </row>
    <row r="68" spans="1:6" hidden="1">
      <c r="A68" s="27" t="s">
        <v>59</v>
      </c>
      <c r="B68" s="67">
        <f t="shared" ref="B68:E68" si="12">SUM(B65:B67)</f>
        <v>0</v>
      </c>
      <c r="C68" s="67">
        <f t="shared" si="12"/>
        <v>0</v>
      </c>
      <c r="D68" s="67"/>
      <c r="E68" s="67">
        <f t="shared" si="12"/>
        <v>0</v>
      </c>
      <c r="F68" s="28"/>
    </row>
    <row r="69" spans="1:6" ht="8.1" hidden="1" customHeight="1">
      <c r="A69" s="11"/>
      <c r="B69" s="65"/>
      <c r="C69" s="65"/>
      <c r="D69" s="65"/>
      <c r="E69" s="65"/>
    </row>
    <row r="70" spans="1:6" s="11" customFormat="1" hidden="1">
      <c r="A70" s="27" t="s">
        <v>60</v>
      </c>
      <c r="B70" s="67"/>
      <c r="C70" s="67"/>
      <c r="D70" s="67"/>
      <c r="E70" s="67"/>
      <c r="F70" s="44"/>
    </row>
    <row r="71" spans="1:6" hidden="1">
      <c r="A71" s="23" t="s">
        <v>61</v>
      </c>
      <c r="B71" s="65"/>
      <c r="C71" s="65"/>
      <c r="D71" s="65"/>
      <c r="E71" s="65"/>
    </row>
    <row r="72" spans="1:6" hidden="1">
      <c r="A72" s="23" t="s">
        <v>62</v>
      </c>
      <c r="B72" s="65"/>
      <c r="C72" s="65"/>
      <c r="D72" s="65"/>
      <c r="E72" s="65"/>
    </row>
    <row r="73" spans="1:6" hidden="1">
      <c r="A73" s="23" t="s">
        <v>63</v>
      </c>
      <c r="B73" s="65"/>
      <c r="C73" s="65"/>
      <c r="D73" s="65"/>
      <c r="E73" s="65"/>
    </row>
    <row r="74" spans="1:6" hidden="1">
      <c r="A74" s="23" t="s">
        <v>64</v>
      </c>
      <c r="B74" s="65"/>
      <c r="C74" s="65"/>
      <c r="D74" s="65"/>
      <c r="E74" s="65"/>
    </row>
    <row r="75" spans="1:6" s="11" customFormat="1" hidden="1">
      <c r="A75" s="27" t="s">
        <v>65</v>
      </c>
      <c r="B75" s="67">
        <f>SUM(B71:B74)</f>
        <v>0</v>
      </c>
      <c r="C75" s="67">
        <f>SUM(C71:C74)</f>
        <v>0</v>
      </c>
      <c r="D75" s="67"/>
      <c r="E75" s="67">
        <f>SUM(E71:E74)</f>
        <v>0</v>
      </c>
      <c r="F75" s="44"/>
    </row>
    <row r="76" spans="1:6" ht="8.1" hidden="1" customHeight="1">
      <c r="A76" s="11"/>
      <c r="B76" s="65"/>
      <c r="C76" s="65"/>
      <c r="D76" s="65"/>
      <c r="E76" s="65"/>
    </row>
    <row r="77" spans="1:6">
      <c r="A77" s="27" t="s">
        <v>66</v>
      </c>
      <c r="B77" s="64"/>
      <c r="C77" s="64"/>
      <c r="D77" s="64"/>
      <c r="E77" s="64"/>
      <c r="F77" s="28"/>
    </row>
    <row r="78" spans="1:6" hidden="1">
      <c r="A78" s="23" t="s">
        <v>67</v>
      </c>
      <c r="B78" s="65"/>
      <c r="C78" s="65"/>
      <c r="D78" s="65"/>
      <c r="E78" s="65"/>
    </row>
    <row r="79" spans="1:6" hidden="1">
      <c r="A79" s="23" t="s">
        <v>68</v>
      </c>
      <c r="B79" s="65"/>
      <c r="C79" s="65"/>
      <c r="D79" s="65"/>
      <c r="E79" s="65"/>
    </row>
    <row r="80" spans="1:6">
      <c r="A80" s="23" t="s">
        <v>69</v>
      </c>
      <c r="B80" s="65">
        <v>0</v>
      </c>
      <c r="C80" s="65">
        <v>400</v>
      </c>
      <c r="D80" s="75">
        <f t="shared" ref="D80" si="13">(B80-C80)/C80</f>
        <v>-1</v>
      </c>
      <c r="E80" s="65">
        <v>400</v>
      </c>
    </row>
    <row r="81" spans="1:6" hidden="1">
      <c r="A81" s="23" t="s">
        <v>70</v>
      </c>
      <c r="B81" s="65"/>
      <c r="C81" s="65"/>
      <c r="D81" s="65"/>
      <c r="E81" s="65"/>
    </row>
    <row r="82" spans="1:6" hidden="1">
      <c r="A82" s="23" t="s">
        <v>71</v>
      </c>
      <c r="B82" s="65"/>
      <c r="C82" s="65"/>
      <c r="D82" s="65"/>
      <c r="E82" s="65"/>
    </row>
    <row r="83" spans="1:6" hidden="1">
      <c r="A83" s="23" t="s">
        <v>72</v>
      </c>
      <c r="B83" s="65"/>
      <c r="C83" s="65"/>
      <c r="D83" s="65"/>
      <c r="E83" s="65"/>
    </row>
    <row r="84" spans="1:6" s="11" customFormat="1">
      <c r="A84" s="27" t="s">
        <v>73</v>
      </c>
      <c r="B84" s="67">
        <f t="shared" ref="B84:E84" si="14">SUM(B78:B83)</f>
        <v>0</v>
      </c>
      <c r="C84" s="67">
        <f t="shared" si="14"/>
        <v>400</v>
      </c>
      <c r="D84" s="79">
        <f t="shared" ref="D84" si="15">(B84-C84)/C84</f>
        <v>-1</v>
      </c>
      <c r="E84" s="67">
        <f t="shared" si="14"/>
        <v>400</v>
      </c>
      <c r="F84" s="44"/>
    </row>
    <row r="85" spans="1:6" hidden="1">
      <c r="A85" s="11" t="s">
        <v>74</v>
      </c>
      <c r="B85" s="65"/>
      <c r="C85" s="65"/>
      <c r="D85" s="65"/>
      <c r="E85" s="65"/>
    </row>
    <row r="86" spans="1:6" s="11" customFormat="1" hidden="1">
      <c r="A86" s="27" t="s">
        <v>75</v>
      </c>
      <c r="B86" s="67"/>
      <c r="C86" s="67"/>
      <c r="D86" s="67"/>
      <c r="E86" s="67"/>
      <c r="F86" s="44"/>
    </row>
    <row r="87" spans="1:6" hidden="1">
      <c r="A87" s="23" t="s">
        <v>76</v>
      </c>
      <c r="B87" s="65"/>
      <c r="C87" s="65"/>
      <c r="D87" s="65"/>
      <c r="E87" s="65"/>
    </row>
    <row r="88" spans="1:6" hidden="1">
      <c r="A88" s="23" t="s">
        <v>77</v>
      </c>
      <c r="B88" s="65"/>
      <c r="C88" s="65"/>
      <c r="D88" s="65"/>
      <c r="E88" s="65"/>
    </row>
    <row r="89" spans="1:6" s="11" customFormat="1" hidden="1">
      <c r="A89" s="27" t="s">
        <v>78</v>
      </c>
      <c r="B89" s="67">
        <f t="shared" ref="B89:E89" si="16">SUM(B87:B88)</f>
        <v>0</v>
      </c>
      <c r="C89" s="67">
        <f t="shared" si="16"/>
        <v>0</v>
      </c>
      <c r="D89" s="67"/>
      <c r="E89" s="67">
        <f t="shared" si="16"/>
        <v>0</v>
      </c>
      <c r="F89" s="44"/>
    </row>
    <row r="90" spans="1:6" ht="8.1" customHeight="1">
      <c r="A90" s="11"/>
      <c r="B90" s="65"/>
      <c r="C90" s="65"/>
      <c r="D90" s="65"/>
      <c r="E90" s="65"/>
    </row>
    <row r="91" spans="1:6">
      <c r="A91" s="27" t="s">
        <v>293</v>
      </c>
      <c r="B91" s="64"/>
      <c r="C91" s="64"/>
      <c r="D91" s="64"/>
      <c r="E91" s="64"/>
      <c r="F91" s="28"/>
    </row>
    <row r="92" spans="1:6" hidden="1">
      <c r="A92" s="23" t="s">
        <v>294</v>
      </c>
      <c r="B92" s="65"/>
      <c r="C92" s="65"/>
      <c r="D92" s="65"/>
      <c r="E92" s="65"/>
    </row>
    <row r="93" spans="1:6" hidden="1">
      <c r="A93" s="23" t="s">
        <v>295</v>
      </c>
      <c r="B93" s="65"/>
      <c r="C93" s="65"/>
      <c r="D93" s="65"/>
      <c r="E93" s="65"/>
    </row>
    <row r="94" spans="1:6" hidden="1">
      <c r="A94" s="23" t="s">
        <v>296</v>
      </c>
      <c r="B94" s="65"/>
      <c r="C94" s="65"/>
      <c r="D94" s="65"/>
      <c r="E94" s="65"/>
    </row>
    <row r="95" spans="1:6">
      <c r="A95" s="62" t="s">
        <v>297</v>
      </c>
      <c r="B95" s="65">
        <v>60000</v>
      </c>
      <c r="C95" s="65">
        <v>0</v>
      </c>
      <c r="D95" s="75">
        <v>1</v>
      </c>
      <c r="E95" s="65">
        <v>0</v>
      </c>
    </row>
    <row r="96" spans="1:6">
      <c r="A96" s="62" t="s">
        <v>82</v>
      </c>
      <c r="B96" s="65">
        <v>0</v>
      </c>
      <c r="C96" s="65">
        <v>250</v>
      </c>
      <c r="D96" s="75">
        <f t="shared" ref="D96:D98" si="17">(B96-C96)/C96</f>
        <v>-1</v>
      </c>
      <c r="E96" s="65">
        <v>250</v>
      </c>
    </row>
    <row r="97" spans="1:6" hidden="1">
      <c r="A97" s="62" t="s">
        <v>298</v>
      </c>
      <c r="B97" s="65"/>
      <c r="C97" s="65"/>
      <c r="D97" s="75" t="e">
        <f t="shared" si="17"/>
        <v>#DIV/0!</v>
      </c>
      <c r="E97" s="65"/>
    </row>
    <row r="98" spans="1:6">
      <c r="A98" s="62" t="s">
        <v>299</v>
      </c>
      <c r="B98" s="65">
        <v>25000</v>
      </c>
      <c r="C98" s="65">
        <v>21435.73</v>
      </c>
      <c r="D98" s="75">
        <f t="shared" si="17"/>
        <v>0.16627705237936849</v>
      </c>
      <c r="E98" s="65">
        <v>23277.73</v>
      </c>
    </row>
    <row r="99" spans="1:6" ht="45">
      <c r="A99" s="62" t="s">
        <v>300</v>
      </c>
      <c r="B99" s="65">
        <v>60000</v>
      </c>
      <c r="C99" s="65">
        <v>0</v>
      </c>
      <c r="D99" s="75">
        <v>1</v>
      </c>
      <c r="E99" s="65">
        <v>0</v>
      </c>
      <c r="F99" s="74" t="s">
        <v>301</v>
      </c>
    </row>
    <row r="100" spans="1:6">
      <c r="A100" s="23" t="s">
        <v>302</v>
      </c>
      <c r="B100" s="65">
        <v>0</v>
      </c>
      <c r="C100" s="65">
        <v>0</v>
      </c>
      <c r="D100" s="75">
        <v>1</v>
      </c>
      <c r="E100" s="65">
        <v>1375</v>
      </c>
    </row>
    <row r="101" spans="1:6" s="11" customFormat="1">
      <c r="A101" s="27" t="s">
        <v>85</v>
      </c>
      <c r="B101" s="67">
        <f>SUM(B92:B100)</f>
        <v>145000</v>
      </c>
      <c r="C101" s="67">
        <f>SUM(C92:C100)</f>
        <v>21685.73</v>
      </c>
      <c r="D101" s="79">
        <f t="shared" ref="D101:D103" si="18">(B101-C101)/C101</f>
        <v>5.6864246672812033</v>
      </c>
      <c r="E101" s="67">
        <f>SUM(E92:E100)</f>
        <v>24902.73</v>
      </c>
      <c r="F101" s="44"/>
    </row>
    <row r="102" spans="1:6" hidden="1">
      <c r="A102" s="33" t="s">
        <v>86</v>
      </c>
      <c r="B102" s="65"/>
      <c r="C102" s="65"/>
      <c r="D102" s="65"/>
      <c r="E102" s="65"/>
    </row>
    <row r="103" spans="1:6" s="59" customFormat="1" ht="18.75">
      <c r="A103" s="56" t="s">
        <v>87</v>
      </c>
      <c r="B103" s="70">
        <f>SUM(B102,B101,B89,B85,B84,B75,B68,B62,B54,B49,B42,B25,B13)</f>
        <v>792067</v>
      </c>
      <c r="C103" s="70">
        <f>SUM(C102,C101,C89,C85,C84,C75,C68,C62,C54,C49,C42,C25,C13)</f>
        <v>630866.16999999993</v>
      </c>
      <c r="D103" s="82">
        <f t="shared" si="18"/>
        <v>0.25552302162596563</v>
      </c>
      <c r="E103" s="70">
        <f>SUM(E102,E101,E89,E85,E84,E75,E68,E62,E54,E49,E42,E25,E13)</f>
        <v>588723.52</v>
      </c>
    </row>
    <row r="104" spans="1:6" ht="8.1" customHeight="1">
      <c r="A104" s="11"/>
      <c r="B104" s="65"/>
      <c r="C104" s="65"/>
      <c r="D104" s="65"/>
      <c r="E104" s="65"/>
    </row>
    <row r="105" spans="1:6" ht="18.75">
      <c r="A105" s="55" t="s">
        <v>88</v>
      </c>
      <c r="B105" s="71"/>
      <c r="C105" s="71"/>
      <c r="D105" s="71"/>
      <c r="E105" s="71"/>
      <c r="F105" s="20"/>
    </row>
    <row r="106" spans="1:6" s="11" customFormat="1" hidden="1">
      <c r="A106" s="27" t="s">
        <v>89</v>
      </c>
      <c r="B106" s="67"/>
      <c r="C106" s="67"/>
      <c r="D106" s="67"/>
      <c r="E106" s="67"/>
      <c r="F106" s="44"/>
    </row>
    <row r="107" spans="1:6" hidden="1">
      <c r="A107" s="22" t="s">
        <v>90</v>
      </c>
      <c r="B107" s="65"/>
      <c r="C107" s="65"/>
      <c r="D107" s="65"/>
      <c r="E107" s="65"/>
    </row>
    <row r="108" spans="1:6" hidden="1">
      <c r="A108" s="22" t="s">
        <v>91</v>
      </c>
      <c r="B108" s="65"/>
      <c r="C108" s="65"/>
      <c r="D108" s="65"/>
      <c r="E108" s="65"/>
    </row>
    <row r="109" spans="1:6" hidden="1">
      <c r="A109" s="22" t="s">
        <v>92</v>
      </c>
      <c r="B109" s="65"/>
      <c r="C109" s="65"/>
      <c r="D109" s="65"/>
      <c r="E109" s="65"/>
    </row>
    <row r="110" spans="1:6" hidden="1">
      <c r="A110" s="22" t="s">
        <v>93</v>
      </c>
      <c r="B110" s="65"/>
      <c r="C110" s="65"/>
      <c r="D110" s="65"/>
      <c r="E110" s="65"/>
    </row>
    <row r="111" spans="1:6" s="11" customFormat="1" hidden="1">
      <c r="A111" s="27" t="s">
        <v>94</v>
      </c>
      <c r="B111" s="67">
        <f t="shared" ref="B111:C111" si="19">SUM(B107:B110)</f>
        <v>0</v>
      </c>
      <c r="C111" s="67">
        <f t="shared" si="19"/>
        <v>0</v>
      </c>
      <c r="D111" s="67"/>
      <c r="E111" s="67"/>
      <c r="F111" s="44"/>
    </row>
    <row r="112" spans="1:6" s="11" customFormat="1" ht="6" hidden="1" customHeight="1">
      <c r="A112" s="45"/>
      <c r="B112" s="72"/>
      <c r="C112" s="72"/>
      <c r="D112" s="72"/>
      <c r="E112" s="72"/>
    </row>
    <row r="113" spans="1:6" s="11" customFormat="1" hidden="1">
      <c r="A113" s="27" t="s">
        <v>95</v>
      </c>
      <c r="B113" s="67"/>
      <c r="C113" s="67"/>
      <c r="D113" s="67"/>
      <c r="E113" s="67"/>
      <c r="F113" s="44"/>
    </row>
    <row r="114" spans="1:6" hidden="1">
      <c r="A114" s="22" t="s">
        <v>96</v>
      </c>
      <c r="B114" s="65"/>
      <c r="C114" s="65"/>
      <c r="D114" s="65"/>
      <c r="E114" s="65"/>
    </row>
    <row r="115" spans="1:6" hidden="1">
      <c r="A115" s="22" t="s">
        <v>97</v>
      </c>
      <c r="B115" s="65"/>
      <c r="C115" s="65"/>
      <c r="D115" s="65"/>
      <c r="E115" s="65"/>
    </row>
    <row r="116" spans="1:6" hidden="1">
      <c r="A116" s="22" t="s">
        <v>98</v>
      </c>
      <c r="B116" s="65"/>
      <c r="C116" s="65"/>
      <c r="D116" s="65"/>
      <c r="E116" s="65"/>
    </row>
    <row r="117" spans="1:6" hidden="1">
      <c r="A117" s="22" t="s">
        <v>99</v>
      </c>
      <c r="B117" s="65"/>
      <c r="C117" s="65"/>
      <c r="D117" s="65"/>
      <c r="E117" s="65"/>
    </row>
    <row r="118" spans="1:6" hidden="1">
      <c r="A118" s="22" t="s">
        <v>100</v>
      </c>
      <c r="B118" s="65"/>
      <c r="C118" s="65"/>
      <c r="D118" s="65"/>
      <c r="E118" s="65"/>
    </row>
    <row r="119" spans="1:6" s="11" customFormat="1" hidden="1">
      <c r="A119" s="27" t="s">
        <v>101</v>
      </c>
      <c r="B119" s="67">
        <f t="shared" ref="B119:C119" si="20">SUM(B114:B118)</f>
        <v>0</v>
      </c>
      <c r="C119" s="67">
        <f t="shared" si="20"/>
        <v>0</v>
      </c>
      <c r="D119" s="67"/>
      <c r="E119" s="67"/>
      <c r="F119" s="44"/>
    </row>
    <row r="120" spans="1:6" s="11" customFormat="1" ht="6" hidden="1" customHeight="1">
      <c r="A120" s="45"/>
      <c r="B120" s="72"/>
      <c r="C120" s="72"/>
      <c r="D120" s="72"/>
      <c r="E120" s="72"/>
    </row>
    <row r="121" spans="1:6">
      <c r="A121" s="27" t="s">
        <v>102</v>
      </c>
      <c r="B121" s="64"/>
      <c r="C121" s="64"/>
      <c r="D121" s="64"/>
      <c r="E121" s="64"/>
      <c r="F121" s="28"/>
    </row>
    <row r="122" spans="1:6">
      <c r="A122" s="22" t="s">
        <v>103</v>
      </c>
      <c r="B122" s="65">
        <v>4500</v>
      </c>
      <c r="C122" s="65">
        <v>4500</v>
      </c>
      <c r="D122" s="75">
        <f>(B122-C122)/C122</f>
        <v>0</v>
      </c>
      <c r="E122" s="65">
        <v>4500</v>
      </c>
    </row>
    <row r="123" spans="1:6">
      <c r="A123" s="22" t="s">
        <v>104</v>
      </c>
      <c r="B123" s="65">
        <v>7500</v>
      </c>
      <c r="C123" s="65">
        <v>7500</v>
      </c>
      <c r="D123" s="75">
        <f t="shared" ref="D123:D125" si="21">(B123-C123)/C123</f>
        <v>0</v>
      </c>
      <c r="E123" s="65">
        <v>6250</v>
      </c>
    </row>
    <row r="124" spans="1:6" hidden="1">
      <c r="A124" s="22" t="s">
        <v>105</v>
      </c>
      <c r="B124" s="65"/>
      <c r="C124" s="65"/>
      <c r="D124" s="75" t="e">
        <f t="shared" si="21"/>
        <v>#DIV/0!</v>
      </c>
      <c r="E124" s="65"/>
    </row>
    <row r="125" spans="1:6">
      <c r="A125" s="22" t="s">
        <v>106</v>
      </c>
      <c r="B125" s="65">
        <v>6000</v>
      </c>
      <c r="C125" s="65">
        <v>6000</v>
      </c>
      <c r="D125" s="75">
        <f t="shared" si="21"/>
        <v>0</v>
      </c>
      <c r="E125" s="65">
        <v>1507.5</v>
      </c>
    </row>
    <row r="126" spans="1:6">
      <c r="A126" s="22" t="s">
        <v>107</v>
      </c>
      <c r="B126" s="65">
        <v>99.999999999999986</v>
      </c>
      <c r="C126" s="65">
        <v>35</v>
      </c>
      <c r="D126" s="75">
        <f>(B126-C126)/C126</f>
        <v>1.8571428571428568</v>
      </c>
      <c r="E126" s="65">
        <v>35</v>
      </c>
    </row>
    <row r="127" spans="1:6" hidden="1">
      <c r="A127" s="22" t="s">
        <v>108</v>
      </c>
      <c r="B127" s="65"/>
      <c r="C127" s="65"/>
      <c r="D127" s="65"/>
      <c r="E127" s="65"/>
    </row>
    <row r="128" spans="1:6" hidden="1">
      <c r="A128" s="22" t="s">
        <v>109</v>
      </c>
      <c r="B128" s="65"/>
      <c r="C128" s="65"/>
      <c r="D128" s="65"/>
      <c r="E128" s="65"/>
    </row>
    <row r="129" spans="1:6" s="47" customFormat="1">
      <c r="A129" s="46" t="s">
        <v>110</v>
      </c>
      <c r="B129" s="68"/>
      <c r="C129" s="68"/>
      <c r="D129" s="68"/>
      <c r="E129" s="68"/>
    </row>
    <row r="130" spans="1:6" s="47" customFormat="1">
      <c r="A130" s="49" t="s">
        <v>111</v>
      </c>
      <c r="B130" s="68"/>
      <c r="C130" s="68"/>
      <c r="D130" s="68"/>
      <c r="E130" s="68"/>
    </row>
    <row r="131" spans="1:6">
      <c r="A131" s="34" t="s">
        <v>303</v>
      </c>
      <c r="B131" s="65">
        <v>0</v>
      </c>
      <c r="C131" s="65">
        <v>6500</v>
      </c>
      <c r="D131" s="75">
        <f t="shared" ref="D131:D139" si="22">(B131-C131)/C131</f>
        <v>-1</v>
      </c>
      <c r="E131" s="402">
        <v>42616.67</v>
      </c>
      <c r="F131" s="10" t="s">
        <v>304</v>
      </c>
    </row>
    <row r="132" spans="1:6">
      <c r="A132" s="34" t="s">
        <v>305</v>
      </c>
      <c r="B132" s="65">
        <v>0</v>
      </c>
      <c r="C132" s="65">
        <v>8766.67</v>
      </c>
      <c r="D132" s="75">
        <f t="shared" si="22"/>
        <v>-1</v>
      </c>
      <c r="E132" s="402"/>
      <c r="F132" s="10" t="s">
        <v>304</v>
      </c>
    </row>
    <row r="133" spans="1:6">
      <c r="A133" s="34" t="s">
        <v>306</v>
      </c>
      <c r="B133" s="65">
        <v>0</v>
      </c>
      <c r="C133" s="65">
        <v>6500</v>
      </c>
      <c r="D133" s="75">
        <f t="shared" si="22"/>
        <v>-1</v>
      </c>
      <c r="E133" s="402"/>
      <c r="F133" s="10" t="s">
        <v>304</v>
      </c>
    </row>
    <row r="134" spans="1:6">
      <c r="A134" s="34" t="s">
        <v>307</v>
      </c>
      <c r="B134" s="65">
        <v>0</v>
      </c>
      <c r="C134" s="65">
        <v>4133.33</v>
      </c>
      <c r="D134" s="75">
        <f t="shared" si="22"/>
        <v>-1</v>
      </c>
      <c r="E134" s="402"/>
      <c r="F134" s="10" t="s">
        <v>304</v>
      </c>
    </row>
    <row r="135" spans="1:6">
      <c r="A135" s="34" t="s">
        <v>308</v>
      </c>
      <c r="B135" s="65">
        <v>8900</v>
      </c>
      <c r="C135" s="65">
        <v>0</v>
      </c>
      <c r="D135" s="75">
        <v>1</v>
      </c>
      <c r="E135" s="402"/>
    </row>
    <row r="136" spans="1:6">
      <c r="A136" s="34" t="s">
        <v>309</v>
      </c>
      <c r="B136" s="65">
        <v>8900.0000000000018</v>
      </c>
      <c r="C136" s="65">
        <v>8766.66</v>
      </c>
      <c r="D136" s="75">
        <f t="shared" si="22"/>
        <v>1.5209897498021135E-2</v>
      </c>
      <c r="E136" s="402"/>
    </row>
    <row r="137" spans="1:6">
      <c r="A137" s="34" t="s">
        <v>113</v>
      </c>
      <c r="B137" s="65">
        <v>8900.0000000000018</v>
      </c>
      <c r="C137" s="65">
        <v>8766.67</v>
      </c>
      <c r="D137" s="75">
        <f t="shared" si="22"/>
        <v>1.5208739464357817E-2</v>
      </c>
      <c r="E137" s="402"/>
    </row>
    <row r="138" spans="1:6">
      <c r="A138" s="34" t="s">
        <v>114</v>
      </c>
      <c r="B138" s="65">
        <v>8900.0000000000018</v>
      </c>
      <c r="C138" s="65">
        <v>8766.67</v>
      </c>
      <c r="D138" s="75">
        <f t="shared" si="22"/>
        <v>1.5208739464357817E-2</v>
      </c>
      <c r="E138" s="402"/>
    </row>
    <row r="139" spans="1:6" s="50" customFormat="1">
      <c r="A139" s="49" t="s">
        <v>244</v>
      </c>
      <c r="B139" s="69">
        <f>SUM(B131:B138)</f>
        <v>35600</v>
      </c>
      <c r="C139" s="69">
        <f>SUM(C131:C138)</f>
        <v>52200</v>
      </c>
      <c r="D139" s="78">
        <f t="shared" si="22"/>
        <v>-0.31800766283524906</v>
      </c>
      <c r="E139" s="69">
        <f>SUM(E131:E138)</f>
        <v>42616.67</v>
      </c>
    </row>
    <row r="140" spans="1:6" s="47" customFormat="1">
      <c r="A140" s="49" t="s">
        <v>122</v>
      </c>
      <c r="B140" s="68"/>
      <c r="C140" s="68"/>
      <c r="D140" s="68"/>
      <c r="E140" s="68"/>
    </row>
    <row r="141" spans="1:6">
      <c r="A141" s="35" t="s">
        <v>124</v>
      </c>
      <c r="B141" s="65">
        <v>12000</v>
      </c>
      <c r="C141" s="65">
        <v>0</v>
      </c>
      <c r="D141" s="75">
        <v>1</v>
      </c>
      <c r="E141" s="65">
        <v>4000</v>
      </c>
    </row>
    <row r="142" spans="1:6" s="47" customFormat="1">
      <c r="A142" s="52" t="s">
        <v>125</v>
      </c>
      <c r="B142" s="68"/>
      <c r="C142" s="68"/>
      <c r="D142" s="68"/>
      <c r="E142" s="68"/>
    </row>
    <row r="143" spans="1:6">
      <c r="A143" s="36" t="s">
        <v>126</v>
      </c>
      <c r="B143" s="65">
        <v>21560</v>
      </c>
      <c r="C143" s="65">
        <v>26533.35</v>
      </c>
      <c r="D143" s="75">
        <f t="shared" ref="D143" si="23">(B143-C143)/C143</f>
        <v>-0.18743769633310528</v>
      </c>
      <c r="E143" s="65">
        <f>1835+18343.3</f>
        <v>20178.3</v>
      </c>
    </row>
    <row r="144" spans="1:6">
      <c r="A144" s="36" t="s">
        <v>245</v>
      </c>
      <c r="B144" s="65">
        <v>3999.9999999999995</v>
      </c>
      <c r="C144" s="65">
        <v>0</v>
      </c>
      <c r="D144" s="75">
        <v>1</v>
      </c>
      <c r="E144" s="65">
        <v>0</v>
      </c>
    </row>
    <row r="145" spans="1:5" hidden="1">
      <c r="A145" s="36" t="s">
        <v>127</v>
      </c>
      <c r="B145" s="65"/>
      <c r="C145" s="65">
        <v>0</v>
      </c>
      <c r="D145" s="75" t="e">
        <f t="shared" ref="D145" si="24">(B145/C145)-1</f>
        <v>#DIV/0!</v>
      </c>
      <c r="E145" s="65"/>
    </row>
    <row r="146" spans="1:5">
      <c r="A146" s="36" t="s">
        <v>310</v>
      </c>
      <c r="B146" s="65">
        <v>0</v>
      </c>
      <c r="C146" s="65">
        <v>0</v>
      </c>
      <c r="D146" s="75">
        <v>0</v>
      </c>
      <c r="E146" s="65">
        <v>0</v>
      </c>
    </row>
    <row r="147" spans="1:5" s="50" customFormat="1">
      <c r="A147" s="52" t="s">
        <v>131</v>
      </c>
      <c r="B147" s="69">
        <f t="shared" ref="B147:E147" si="25">SUM(B143:B146)</f>
        <v>25560</v>
      </c>
      <c r="C147" s="69">
        <f t="shared" si="25"/>
        <v>26533.35</v>
      </c>
      <c r="D147" s="78">
        <f t="shared" ref="D147:D149" si="26">(B147-C147)/C147</f>
        <v>-3.6684022183403095E-2</v>
      </c>
      <c r="E147" s="69">
        <f t="shared" si="25"/>
        <v>20178.3</v>
      </c>
    </row>
    <row r="148" spans="1:5" hidden="1">
      <c r="A148" s="35" t="s">
        <v>246</v>
      </c>
      <c r="B148" s="65"/>
      <c r="C148" s="65"/>
      <c r="D148" s="78" t="e">
        <f t="shared" si="26"/>
        <v>#DIV/0!</v>
      </c>
      <c r="E148" s="65"/>
    </row>
    <row r="149" spans="1:5" s="50" customFormat="1">
      <c r="A149" s="49" t="s">
        <v>247</v>
      </c>
      <c r="B149" s="69">
        <f t="shared" ref="B149:E149" si="27">SUM(B148,B147,B141)</f>
        <v>37560</v>
      </c>
      <c r="C149" s="69">
        <f t="shared" si="27"/>
        <v>26533.35</v>
      </c>
      <c r="D149" s="78">
        <f t="shared" si="26"/>
        <v>0.41557700026570343</v>
      </c>
      <c r="E149" s="69">
        <f t="shared" si="27"/>
        <v>24178.3</v>
      </c>
    </row>
    <row r="150" spans="1:5" hidden="1">
      <c r="A150" s="37" t="s">
        <v>132</v>
      </c>
      <c r="B150" s="65"/>
      <c r="C150" s="65"/>
      <c r="D150" s="65"/>
      <c r="E150" s="65"/>
    </row>
    <row r="151" spans="1:5">
      <c r="A151" s="37" t="s">
        <v>133</v>
      </c>
      <c r="B151" s="65">
        <v>400</v>
      </c>
      <c r="C151" s="65">
        <v>400</v>
      </c>
      <c r="D151" s="75">
        <f t="shared" ref="D151:D153" si="28">(B151-C151)/C151</f>
        <v>0</v>
      </c>
      <c r="E151" s="65">
        <f>49.5+66.38</f>
        <v>115.88</v>
      </c>
    </row>
    <row r="152" spans="1:5">
      <c r="A152" s="37" t="s">
        <v>134</v>
      </c>
      <c r="B152" s="65">
        <v>5300</v>
      </c>
      <c r="C152" s="65">
        <v>9280</v>
      </c>
      <c r="D152" s="75">
        <f t="shared" si="28"/>
        <v>-0.42887931034482757</v>
      </c>
      <c r="E152" s="65">
        <v>315</v>
      </c>
    </row>
    <row r="153" spans="1:5" s="50" customFormat="1">
      <c r="A153" s="46" t="s">
        <v>135</v>
      </c>
      <c r="B153" s="69">
        <f t="shared" ref="B153:E153" si="29">SUM(B150:B152,B149,B139)</f>
        <v>78860</v>
      </c>
      <c r="C153" s="69">
        <f t="shared" si="29"/>
        <v>88413.35</v>
      </c>
      <c r="D153" s="78">
        <f t="shared" si="28"/>
        <v>-0.10805325213895871</v>
      </c>
      <c r="E153" s="69">
        <f t="shared" si="29"/>
        <v>67225.850000000006</v>
      </c>
    </row>
    <row r="154" spans="1:5">
      <c r="A154" s="23" t="s">
        <v>136</v>
      </c>
      <c r="B154" s="65">
        <v>0</v>
      </c>
      <c r="C154" s="65">
        <v>1000</v>
      </c>
      <c r="D154" s="75">
        <f t="shared" ref="D154:D160" si="30">(B154-C154)/C154</f>
        <v>-1</v>
      </c>
      <c r="E154" s="65">
        <v>1000</v>
      </c>
    </row>
    <row r="155" spans="1:5" hidden="1">
      <c r="A155" s="23" t="s">
        <v>137</v>
      </c>
      <c r="B155" s="65"/>
      <c r="C155" s="65"/>
      <c r="D155" s="75" t="e">
        <f t="shared" si="30"/>
        <v>#DIV/0!</v>
      </c>
      <c r="E155" s="65"/>
    </row>
    <row r="156" spans="1:5" hidden="1">
      <c r="A156" s="23" t="s">
        <v>138</v>
      </c>
      <c r="B156" s="65"/>
      <c r="C156" s="65"/>
      <c r="D156" s="75" t="e">
        <f t="shared" si="30"/>
        <v>#DIV/0!</v>
      </c>
      <c r="E156" s="65"/>
    </row>
    <row r="157" spans="1:5" hidden="1">
      <c r="A157" s="23" t="s">
        <v>139</v>
      </c>
      <c r="B157" s="65"/>
      <c r="C157" s="65"/>
      <c r="D157" s="75" t="e">
        <f t="shared" si="30"/>
        <v>#DIV/0!</v>
      </c>
      <c r="E157" s="65"/>
    </row>
    <row r="158" spans="1:5">
      <c r="A158" s="23" t="s">
        <v>140</v>
      </c>
      <c r="B158" s="65">
        <v>900</v>
      </c>
      <c r="C158" s="65">
        <v>900</v>
      </c>
      <c r="D158" s="75">
        <f t="shared" si="30"/>
        <v>0</v>
      </c>
      <c r="E158" s="65">
        <v>614.4</v>
      </c>
    </row>
    <row r="159" spans="1:5" hidden="1">
      <c r="A159" s="23" t="s">
        <v>141</v>
      </c>
      <c r="B159" s="65"/>
      <c r="C159" s="65"/>
      <c r="D159" s="75" t="e">
        <f t="shared" si="30"/>
        <v>#DIV/0!</v>
      </c>
      <c r="E159" s="65"/>
    </row>
    <row r="160" spans="1:5">
      <c r="A160" s="23" t="s">
        <v>311</v>
      </c>
      <c r="B160" s="65">
        <v>0</v>
      </c>
      <c r="C160" s="65">
        <v>2500</v>
      </c>
      <c r="D160" s="75">
        <f t="shared" si="30"/>
        <v>-1</v>
      </c>
      <c r="E160" s="65">
        <v>2500</v>
      </c>
    </row>
    <row r="161" spans="1:6" hidden="1">
      <c r="A161" s="23" t="s">
        <v>143</v>
      </c>
      <c r="B161" s="65"/>
      <c r="C161" s="65"/>
      <c r="D161" s="65"/>
      <c r="E161" s="65"/>
    </row>
    <row r="162" spans="1:6" s="11" customFormat="1">
      <c r="A162" s="27" t="s">
        <v>144</v>
      </c>
      <c r="B162" s="67">
        <f>SUM(B122:B128,B153,B154:B161)</f>
        <v>97860</v>
      </c>
      <c r="C162" s="67">
        <f>SUM(C122:C128,C153,C154:C161)</f>
        <v>110848.35</v>
      </c>
      <c r="D162" s="79">
        <f t="shared" ref="D162" si="31">(B162-C162)/C162</f>
        <v>-0.11717224478307531</v>
      </c>
      <c r="E162" s="67">
        <f>SUM(E122:E128,E153,E154:E161)</f>
        <v>83632.75</v>
      </c>
      <c r="F162" s="44"/>
    </row>
    <row r="163" spans="1:6" s="11" customFormat="1" ht="6" customHeight="1">
      <c r="A163" s="45"/>
      <c r="B163" s="72"/>
      <c r="C163" s="72"/>
      <c r="D163" s="72"/>
      <c r="E163" s="72"/>
    </row>
    <row r="164" spans="1:6">
      <c r="A164" s="27" t="s">
        <v>145</v>
      </c>
      <c r="B164" s="64"/>
      <c r="C164" s="64"/>
      <c r="D164" s="64"/>
      <c r="E164" s="64"/>
      <c r="F164" s="28"/>
    </row>
    <row r="165" spans="1:6" hidden="1">
      <c r="A165" s="23" t="s">
        <v>146</v>
      </c>
      <c r="B165" s="65"/>
      <c r="C165" s="65"/>
      <c r="D165" s="65"/>
      <c r="E165" s="65"/>
    </row>
    <row r="166" spans="1:6" hidden="1">
      <c r="A166" s="23" t="s">
        <v>147</v>
      </c>
      <c r="B166" s="65"/>
      <c r="C166" s="65"/>
      <c r="D166" s="65"/>
      <c r="E166" s="65"/>
    </row>
    <row r="167" spans="1:6" hidden="1">
      <c r="A167" s="23" t="s">
        <v>148</v>
      </c>
      <c r="B167" s="65"/>
      <c r="C167" s="65"/>
      <c r="D167" s="65"/>
      <c r="E167" s="65"/>
    </row>
    <row r="168" spans="1:6">
      <c r="A168" s="23" t="s">
        <v>249</v>
      </c>
      <c r="B168" s="65">
        <v>9060</v>
      </c>
      <c r="C168" s="65">
        <v>7530</v>
      </c>
      <c r="D168" s="75">
        <f t="shared" ref="D168:D171" si="32">(B168-C168)/C168</f>
        <v>0.20318725099601595</v>
      </c>
      <c r="E168" s="65">
        <v>2515.62</v>
      </c>
    </row>
    <row r="169" spans="1:6">
      <c r="A169" s="23" t="s">
        <v>250</v>
      </c>
      <c r="B169" s="65">
        <v>1000</v>
      </c>
      <c r="C169" s="65">
        <v>1032.06</v>
      </c>
      <c r="D169" s="75">
        <f t="shared" si="32"/>
        <v>-3.1064085421390178E-2</v>
      </c>
      <c r="E169" s="65">
        <f>640+333.82</f>
        <v>973.81999999999994</v>
      </c>
    </row>
    <row r="170" spans="1:6">
      <c r="A170" s="23" t="s">
        <v>151</v>
      </c>
      <c r="B170" s="65">
        <v>11100</v>
      </c>
      <c r="C170" s="65">
        <v>6000</v>
      </c>
      <c r="D170" s="75">
        <f t="shared" si="32"/>
        <v>0.85</v>
      </c>
      <c r="E170" s="65">
        <v>4900</v>
      </c>
    </row>
    <row r="171" spans="1:6">
      <c r="A171" s="23" t="s">
        <v>251</v>
      </c>
      <c r="B171" s="65">
        <v>18125.5</v>
      </c>
      <c r="C171" s="65">
        <v>18783.18</v>
      </c>
      <c r="D171" s="75">
        <f t="shared" si="32"/>
        <v>-3.5014305351915929E-2</v>
      </c>
      <c r="E171" s="65">
        <v>15697.29</v>
      </c>
    </row>
    <row r="172" spans="1:6" hidden="1">
      <c r="A172" s="23" t="s">
        <v>152</v>
      </c>
      <c r="B172" s="65"/>
      <c r="C172" s="65"/>
      <c r="D172" s="65"/>
      <c r="E172" s="65"/>
    </row>
    <row r="173" spans="1:6" s="47" customFormat="1">
      <c r="A173" s="53" t="s">
        <v>153</v>
      </c>
      <c r="B173" s="68"/>
      <c r="C173" s="68"/>
      <c r="D173" s="68"/>
      <c r="E173" s="68"/>
    </row>
    <row r="174" spans="1:6">
      <c r="A174" s="31" t="s">
        <v>154</v>
      </c>
      <c r="B174" s="65">
        <v>7200</v>
      </c>
      <c r="C174" s="65">
        <v>8804.15</v>
      </c>
      <c r="D174" s="75">
        <f t="shared" ref="D174:D179" si="33">(B174-C174)/C174</f>
        <v>-0.18220384704940282</v>
      </c>
      <c r="E174" s="65">
        <v>4873.5600000000004</v>
      </c>
    </row>
    <row r="175" spans="1:6">
      <c r="A175" s="31" t="s">
        <v>155</v>
      </c>
      <c r="B175" s="65">
        <v>14000</v>
      </c>
      <c r="C175" s="65">
        <v>12000</v>
      </c>
      <c r="D175" s="75">
        <f t="shared" si="33"/>
        <v>0.16666666666666666</v>
      </c>
      <c r="E175" s="65">
        <v>5594.53</v>
      </c>
    </row>
    <row r="176" spans="1:6">
      <c r="A176" s="31" t="s">
        <v>156</v>
      </c>
      <c r="B176" s="65">
        <v>3464</v>
      </c>
      <c r="C176" s="65">
        <v>3570.04</v>
      </c>
      <c r="D176" s="75">
        <f t="shared" si="33"/>
        <v>-2.9702748428589026E-2</v>
      </c>
      <c r="E176" s="65">
        <v>2904.8</v>
      </c>
    </row>
    <row r="177" spans="1:6">
      <c r="A177" s="31" t="s">
        <v>157</v>
      </c>
      <c r="B177" s="65">
        <v>1000</v>
      </c>
      <c r="C177" s="65">
        <v>399.95</v>
      </c>
      <c r="D177" s="75">
        <f t="shared" si="33"/>
        <v>1.5003125390673833</v>
      </c>
      <c r="E177" s="65">
        <v>0</v>
      </c>
    </row>
    <row r="178" spans="1:6">
      <c r="A178" s="31" t="s">
        <v>158</v>
      </c>
      <c r="B178" s="65">
        <v>2700</v>
      </c>
      <c r="C178" s="65">
        <v>2855</v>
      </c>
      <c r="D178" s="75">
        <f t="shared" si="33"/>
        <v>-5.4290718038528897E-2</v>
      </c>
      <c r="E178" s="65">
        <v>2355</v>
      </c>
    </row>
    <row r="179" spans="1:6">
      <c r="A179" s="31" t="s">
        <v>159</v>
      </c>
      <c r="B179" s="65">
        <v>4800</v>
      </c>
      <c r="C179" s="65">
        <v>4991.6099999999997</v>
      </c>
      <c r="D179" s="75">
        <f t="shared" si="33"/>
        <v>-3.8386412400007147E-2</v>
      </c>
      <c r="E179" s="65">
        <v>3660.46</v>
      </c>
    </row>
    <row r="180" spans="1:6" s="50" customFormat="1">
      <c r="A180" s="53" t="s">
        <v>160</v>
      </c>
      <c r="B180" s="69">
        <f t="shared" ref="B180:C180" si="34">SUM(B174:B179)</f>
        <v>33164</v>
      </c>
      <c r="C180" s="69">
        <f t="shared" si="34"/>
        <v>32620.750000000004</v>
      </c>
      <c r="D180" s="80">
        <v>-0.32</v>
      </c>
      <c r="E180" s="69">
        <f t="shared" ref="E180" si="35">SUM(E174:E179)</f>
        <v>19388.349999999999</v>
      </c>
    </row>
    <row r="181" spans="1:6" hidden="1">
      <c r="A181" s="23" t="s">
        <v>161</v>
      </c>
      <c r="B181" s="65"/>
      <c r="C181" s="65"/>
      <c r="D181" s="65"/>
      <c r="E181" s="65"/>
    </row>
    <row r="182" spans="1:6">
      <c r="A182" s="23" t="s">
        <v>162</v>
      </c>
      <c r="B182" s="65">
        <v>840</v>
      </c>
      <c r="C182" s="65">
        <v>791.22</v>
      </c>
      <c r="D182" s="75">
        <f t="shared" ref="D182" si="36">(B182-C182)/C182</f>
        <v>6.1651626601956437E-2</v>
      </c>
      <c r="E182" s="65">
        <v>652.44000000000005</v>
      </c>
    </row>
    <row r="183" spans="1:6" ht="15" customHeight="1">
      <c r="A183" s="23" t="s">
        <v>163</v>
      </c>
      <c r="B183" s="402">
        <v>7200</v>
      </c>
      <c r="C183" s="65">
        <v>6000</v>
      </c>
      <c r="D183" s="405">
        <f>(B183-(C183+C184))/(C183+C184)</f>
        <v>2.8562612320465898E-2</v>
      </c>
      <c r="E183" s="65">
        <v>2102.38</v>
      </c>
      <c r="F183" s="403" t="s">
        <v>312</v>
      </c>
    </row>
    <row r="184" spans="1:6" ht="36" customHeight="1">
      <c r="A184" s="23" t="s">
        <v>164</v>
      </c>
      <c r="B184" s="402"/>
      <c r="C184" s="65">
        <v>1000.06</v>
      </c>
      <c r="D184" s="407"/>
      <c r="E184" s="65">
        <v>0</v>
      </c>
      <c r="F184" s="403"/>
    </row>
    <row r="185" spans="1:6" s="11" customFormat="1">
      <c r="A185" s="27" t="s">
        <v>165</v>
      </c>
      <c r="B185" s="67">
        <f>SUM(B165:B172,B180,B181:B183)</f>
        <v>80489.5</v>
      </c>
      <c r="C185" s="67">
        <f>SUM(C165:C172,C180,C181:C184)</f>
        <v>73757.27</v>
      </c>
      <c r="D185" s="79">
        <f t="shared" ref="D185" si="37">(B185-C185)/C185</f>
        <v>9.1275476980099662E-2</v>
      </c>
      <c r="E185" s="67">
        <f>SUM(E165:E172,E180,E181:E184)</f>
        <v>46229.9</v>
      </c>
      <c r="F185" s="44"/>
    </row>
    <row r="186" spans="1:6" s="11" customFormat="1" ht="6" customHeight="1">
      <c r="A186" s="45"/>
      <c r="B186" s="72"/>
      <c r="C186" s="72"/>
      <c r="D186" s="72"/>
      <c r="E186" s="72"/>
    </row>
    <row r="187" spans="1:6">
      <c r="A187" s="27" t="s">
        <v>166</v>
      </c>
      <c r="B187" s="64"/>
      <c r="C187" s="64"/>
      <c r="D187" s="64"/>
      <c r="E187" s="64"/>
      <c r="F187" s="28"/>
    </row>
    <row r="188" spans="1:6">
      <c r="A188" s="23" t="s">
        <v>167</v>
      </c>
      <c r="B188" s="65">
        <v>421.2</v>
      </c>
      <c r="C188" s="65">
        <v>0</v>
      </c>
      <c r="D188" s="75">
        <v>1</v>
      </c>
      <c r="E188" s="65">
        <v>421.2</v>
      </c>
    </row>
    <row r="189" spans="1:6">
      <c r="A189" s="23" t="s">
        <v>168</v>
      </c>
      <c r="B189" s="65">
        <f>800.17</f>
        <v>800.17</v>
      </c>
      <c r="C189" s="65">
        <f>800.17</f>
        <v>800.17</v>
      </c>
      <c r="D189" s="75">
        <f t="shared" ref="D189:D193" si="38">(B189-C189)/C189</f>
        <v>0</v>
      </c>
      <c r="E189" s="65">
        <v>365.12</v>
      </c>
    </row>
    <row r="190" spans="1:6">
      <c r="A190" s="23" t="s">
        <v>169</v>
      </c>
      <c r="B190" s="65">
        <v>4747.38</v>
      </c>
      <c r="C190" s="65">
        <v>4747.38</v>
      </c>
      <c r="D190" s="75">
        <f t="shared" si="38"/>
        <v>0</v>
      </c>
      <c r="E190" s="65">
        <v>2245.34</v>
      </c>
    </row>
    <row r="191" spans="1:6">
      <c r="A191" s="23" t="s">
        <v>170</v>
      </c>
      <c r="B191" s="65">
        <v>4000</v>
      </c>
      <c r="C191" s="65">
        <v>4000</v>
      </c>
      <c r="D191" s="75">
        <f t="shared" si="38"/>
        <v>0</v>
      </c>
      <c r="E191" s="65">
        <v>1986.5</v>
      </c>
    </row>
    <row r="192" spans="1:6">
      <c r="A192" s="23" t="s">
        <v>171</v>
      </c>
      <c r="B192" s="65">
        <v>900</v>
      </c>
      <c r="C192" s="65">
        <v>921.8</v>
      </c>
      <c r="D192" s="75">
        <f t="shared" si="38"/>
        <v>-2.3649381644608326E-2</v>
      </c>
      <c r="E192" s="65">
        <v>775.22</v>
      </c>
    </row>
    <row r="193" spans="1:6" s="11" customFormat="1">
      <c r="A193" s="27" t="s">
        <v>172</v>
      </c>
      <c r="B193" s="67">
        <f>SUM(B188:B192)</f>
        <v>10868.75</v>
      </c>
      <c r="C193" s="67">
        <f t="shared" ref="C193" si="39">SUM(C188:C192)</f>
        <v>10469.349999999999</v>
      </c>
      <c r="D193" s="79">
        <f t="shared" si="38"/>
        <v>3.8149455314800011E-2</v>
      </c>
      <c r="E193" s="67">
        <f>SUM(E188:E192)</f>
        <v>5793.38</v>
      </c>
      <c r="F193" s="44"/>
    </row>
    <row r="194" spans="1:6" s="11" customFormat="1" ht="6" customHeight="1">
      <c r="A194" s="45"/>
      <c r="B194" s="72"/>
      <c r="C194" s="72"/>
      <c r="D194" s="72"/>
      <c r="E194" s="72"/>
    </row>
    <row r="195" spans="1:6">
      <c r="A195" s="27" t="s">
        <v>173</v>
      </c>
      <c r="B195" s="64"/>
      <c r="C195" s="64"/>
      <c r="D195" s="64"/>
      <c r="E195" s="64"/>
      <c r="F195" s="28"/>
    </row>
    <row r="196" spans="1:6" s="47" customFormat="1">
      <c r="A196" s="53" t="s">
        <v>174</v>
      </c>
      <c r="B196" s="68"/>
      <c r="C196" s="68"/>
      <c r="D196" s="68"/>
      <c r="E196" s="68"/>
    </row>
    <row r="197" spans="1:6">
      <c r="A197" s="31" t="s">
        <v>313</v>
      </c>
      <c r="B197" s="65">
        <f>984+150+776+700</f>
        <v>2610</v>
      </c>
      <c r="C197" s="65">
        <v>1238.4000000000001</v>
      </c>
      <c r="D197" s="75">
        <f t="shared" ref="D197:D201" si="40">(B197-C197)/C197</f>
        <v>1.1075581395348835</v>
      </c>
      <c r="E197" s="65">
        <v>758.3</v>
      </c>
    </row>
    <row r="198" spans="1:6">
      <c r="A198" s="31" t="s">
        <v>176</v>
      </c>
      <c r="B198" s="65">
        <v>1244</v>
      </c>
      <c r="C198" s="65">
        <v>1110.06</v>
      </c>
      <c r="D198" s="75">
        <f t="shared" si="40"/>
        <v>0.12066014449669393</v>
      </c>
      <c r="E198" s="65">
        <v>1693.32</v>
      </c>
    </row>
    <row r="199" spans="1:6">
      <c r="A199" s="31" t="s">
        <v>177</v>
      </c>
      <c r="B199" s="65">
        <f>5408.04+1000</f>
        <v>6408.04</v>
      </c>
      <c r="C199" s="65">
        <v>5408.04</v>
      </c>
      <c r="D199" s="75">
        <f t="shared" si="40"/>
        <v>0.18490987492696059</v>
      </c>
      <c r="E199" s="65">
        <v>7386.36</v>
      </c>
    </row>
    <row r="200" spans="1:6">
      <c r="A200" s="31" t="s">
        <v>178</v>
      </c>
      <c r="B200" s="65">
        <v>1859</v>
      </c>
      <c r="C200" s="65">
        <v>3000.01</v>
      </c>
      <c r="D200" s="75">
        <f t="shared" si="40"/>
        <v>-0.38033539888200379</v>
      </c>
      <c r="E200" s="65">
        <v>1628.74</v>
      </c>
    </row>
    <row r="201" spans="1:6">
      <c r="A201" s="31" t="s">
        <v>179</v>
      </c>
      <c r="B201" s="65">
        <f>4667+150</f>
        <v>4817</v>
      </c>
      <c r="C201" s="65">
        <v>4390.7299999999996</v>
      </c>
      <c r="D201" s="75">
        <f t="shared" si="40"/>
        <v>9.7084083967814122E-2</v>
      </c>
      <c r="E201" s="65">
        <v>3718.52</v>
      </c>
    </row>
    <row r="202" spans="1:6" s="50" customFormat="1">
      <c r="A202" s="53" t="s">
        <v>180</v>
      </c>
      <c r="B202" s="69">
        <f t="shared" ref="B202:E202" si="41">SUM(B197:B201)</f>
        <v>16938.04</v>
      </c>
      <c r="C202" s="69">
        <f t="shared" si="41"/>
        <v>15147.24</v>
      </c>
      <c r="D202" s="80">
        <v>-0.32</v>
      </c>
      <c r="E202" s="69">
        <f t="shared" si="41"/>
        <v>15185.24</v>
      </c>
    </row>
    <row r="203" spans="1:6" hidden="1">
      <c r="A203" s="23" t="s">
        <v>181</v>
      </c>
      <c r="B203" s="65"/>
      <c r="C203" s="65"/>
      <c r="D203" s="65"/>
      <c r="E203" s="65"/>
    </row>
    <row r="204" spans="1:6" hidden="1">
      <c r="A204" s="23" t="s">
        <v>182</v>
      </c>
      <c r="B204" s="65"/>
      <c r="C204" s="65"/>
      <c r="D204" s="65"/>
      <c r="E204" s="65"/>
    </row>
    <row r="205" spans="1:6">
      <c r="A205" s="23" t="s">
        <v>183</v>
      </c>
      <c r="B205" s="65">
        <v>1702.47</v>
      </c>
      <c r="C205" s="65">
        <v>1702.47</v>
      </c>
      <c r="D205" s="75">
        <f t="shared" ref="D205:D209" si="42">(B205-C205)/C205</f>
        <v>0</v>
      </c>
      <c r="E205" s="65">
        <v>1707.22</v>
      </c>
    </row>
    <row r="206" spans="1:6">
      <c r="A206" s="23" t="s">
        <v>184</v>
      </c>
      <c r="B206" s="65">
        <v>850.00000000000011</v>
      </c>
      <c r="C206" s="65">
        <v>500.03</v>
      </c>
      <c r="D206" s="75">
        <f t="shared" si="42"/>
        <v>0.69989800611963315</v>
      </c>
      <c r="E206" s="65">
        <v>0</v>
      </c>
    </row>
    <row r="207" spans="1:6" hidden="1">
      <c r="A207" s="23" t="s">
        <v>185</v>
      </c>
      <c r="B207" s="65"/>
      <c r="C207" s="65"/>
      <c r="D207" s="75" t="e">
        <f t="shared" si="42"/>
        <v>#DIV/0!</v>
      </c>
      <c r="E207" s="65"/>
    </row>
    <row r="208" spans="1:6" hidden="1">
      <c r="A208" s="23" t="s">
        <v>186</v>
      </c>
      <c r="B208" s="65"/>
      <c r="C208" s="65"/>
      <c r="D208" s="75" t="e">
        <f t="shared" si="42"/>
        <v>#DIV/0!</v>
      </c>
      <c r="E208" s="65"/>
    </row>
    <row r="209" spans="1:6">
      <c r="A209" s="23" t="s">
        <v>187</v>
      </c>
      <c r="B209" s="65">
        <v>1000.0000000000001</v>
      </c>
      <c r="C209" s="65">
        <v>1000.06</v>
      </c>
      <c r="D209" s="75">
        <f t="shared" si="42"/>
        <v>-5.9996400215818798E-5</v>
      </c>
      <c r="E209" s="65">
        <v>0</v>
      </c>
    </row>
    <row r="210" spans="1:6" s="47" customFormat="1">
      <c r="A210" s="53" t="s">
        <v>188</v>
      </c>
      <c r="B210" s="68"/>
      <c r="C210" s="68"/>
      <c r="D210" s="68"/>
      <c r="E210" s="68"/>
    </row>
    <row r="211" spans="1:6">
      <c r="A211" s="31" t="s">
        <v>189</v>
      </c>
      <c r="B211" s="65">
        <v>800</v>
      </c>
      <c r="C211" s="65">
        <v>0</v>
      </c>
      <c r="D211" s="75">
        <v>1</v>
      </c>
      <c r="E211" s="65">
        <v>576.52</v>
      </c>
    </row>
    <row r="212" spans="1:6" hidden="1">
      <c r="A212" s="31" t="s">
        <v>190</v>
      </c>
      <c r="B212" s="65"/>
      <c r="C212" s="65"/>
      <c r="D212" s="75" t="e">
        <f t="shared" ref="D212" si="43">(B212/C212)-1</f>
        <v>#DIV/0!</v>
      </c>
      <c r="E212" s="65"/>
    </row>
    <row r="213" spans="1:6">
      <c r="A213" s="31" t="s">
        <v>191</v>
      </c>
      <c r="B213" s="65">
        <v>8000</v>
      </c>
      <c r="C213" s="65">
        <v>8000</v>
      </c>
      <c r="D213" s="75">
        <f t="shared" ref="D213" si="44">(B213-C213)/C213</f>
        <v>0</v>
      </c>
      <c r="E213" s="65">
        <v>6790.77</v>
      </c>
    </row>
    <row r="214" spans="1:6" s="47" customFormat="1">
      <c r="A214" s="53" t="s">
        <v>192</v>
      </c>
      <c r="B214" s="69">
        <f>SUM(B211:B213)</f>
        <v>8800</v>
      </c>
      <c r="C214" s="69">
        <f>SUM(C211:C213)</f>
        <v>8000</v>
      </c>
      <c r="D214" s="80">
        <v>-0.32</v>
      </c>
      <c r="E214" s="69">
        <f>SUM(E211:E213)</f>
        <v>7367.2900000000009</v>
      </c>
    </row>
    <row r="215" spans="1:6" s="11" customFormat="1">
      <c r="A215" s="27" t="s">
        <v>193</v>
      </c>
      <c r="B215" s="67">
        <f>SUM(B214,B203:B209,B202)</f>
        <v>29290.510000000002</v>
      </c>
      <c r="C215" s="67">
        <f>SUM(C214,C203:C209,C202)</f>
        <v>26349.8</v>
      </c>
      <c r="D215" s="79">
        <f t="shared" ref="D215" si="45">(B215-C215)/C215</f>
        <v>0.11160274461286245</v>
      </c>
      <c r="E215" s="67">
        <f>SUM(E214,E203:E209,E202)</f>
        <v>24259.75</v>
      </c>
      <c r="F215" s="44"/>
    </row>
    <row r="216" spans="1:6" s="11" customFormat="1" ht="6" customHeight="1">
      <c r="A216" s="45"/>
      <c r="B216" s="72"/>
      <c r="C216" s="72"/>
      <c r="D216" s="72"/>
      <c r="E216" s="72"/>
    </row>
    <row r="217" spans="1:6">
      <c r="A217" s="27" t="s">
        <v>194</v>
      </c>
      <c r="B217" s="64"/>
      <c r="C217" s="64"/>
      <c r="D217" s="64"/>
      <c r="E217" s="64"/>
      <c r="F217" s="28"/>
    </row>
    <row r="218" spans="1:6" s="47" customFormat="1">
      <c r="A218" s="53" t="s">
        <v>195</v>
      </c>
      <c r="B218" s="68"/>
      <c r="C218" s="68"/>
      <c r="D218" s="68"/>
      <c r="E218" s="68"/>
    </row>
    <row r="219" spans="1:6">
      <c r="A219" s="61" t="s">
        <v>314</v>
      </c>
      <c r="B219" s="65">
        <v>40000</v>
      </c>
      <c r="C219" s="65">
        <v>42500</v>
      </c>
      <c r="D219" s="75">
        <f t="shared" ref="D219:D222" si="46">(B219-C219)/C219</f>
        <v>-5.8823529411764705E-2</v>
      </c>
      <c r="E219" s="404">
        <v>245854.26</v>
      </c>
    </row>
    <row r="220" spans="1:6">
      <c r="A220" s="61" t="s">
        <v>314</v>
      </c>
      <c r="B220" s="65">
        <v>40000</v>
      </c>
      <c r="C220" s="65">
        <v>34166.67</v>
      </c>
      <c r="D220" s="75">
        <f t="shared" si="46"/>
        <v>0.17073159309935684</v>
      </c>
      <c r="E220" s="404"/>
    </row>
    <row r="221" spans="1:6">
      <c r="A221" s="61" t="s">
        <v>315</v>
      </c>
      <c r="B221" s="65">
        <v>20000</v>
      </c>
      <c r="C221" s="65">
        <v>22500</v>
      </c>
      <c r="D221" s="75">
        <f t="shared" si="46"/>
        <v>-0.1111111111111111</v>
      </c>
      <c r="E221" s="404"/>
    </row>
    <row r="222" spans="1:6">
      <c r="A222" s="61" t="s">
        <v>316</v>
      </c>
      <c r="B222" s="65">
        <v>35000.000000000007</v>
      </c>
      <c r="C222" s="65">
        <v>31666.67</v>
      </c>
      <c r="D222" s="75">
        <f t="shared" si="46"/>
        <v>0.10526304155125908</v>
      </c>
      <c r="E222" s="404"/>
    </row>
    <row r="223" spans="1:6">
      <c r="A223" s="61" t="s">
        <v>317</v>
      </c>
      <c r="B223" s="65">
        <v>30000</v>
      </c>
      <c r="C223" s="65">
        <v>0</v>
      </c>
      <c r="D223" s="75">
        <v>1</v>
      </c>
      <c r="E223" s="404"/>
    </row>
    <row r="224" spans="1:6">
      <c r="A224" s="61" t="s">
        <v>318</v>
      </c>
      <c r="B224" s="65">
        <v>17500</v>
      </c>
      <c r="C224" s="65">
        <v>0</v>
      </c>
      <c r="D224" s="75">
        <v>1</v>
      </c>
      <c r="E224" s="404"/>
      <c r="F224" s="10" t="s">
        <v>319</v>
      </c>
    </row>
    <row r="225" spans="1:6">
      <c r="A225" s="61" t="s">
        <v>320</v>
      </c>
      <c r="B225" s="65">
        <v>0</v>
      </c>
      <c r="C225" s="65">
        <f>16875+11250</f>
        <v>28125</v>
      </c>
      <c r="D225" s="75">
        <f t="shared" ref="D225" si="47">(B225/C225)-1</f>
        <v>-1</v>
      </c>
      <c r="E225" s="404"/>
    </row>
    <row r="226" spans="1:6">
      <c r="A226" s="61" t="s">
        <v>321</v>
      </c>
      <c r="B226" s="65">
        <v>6666.68</v>
      </c>
      <c r="C226" s="65">
        <v>0</v>
      </c>
      <c r="D226" s="75">
        <v>1</v>
      </c>
      <c r="E226" s="404"/>
      <c r="F226" s="10" t="s">
        <v>322</v>
      </c>
    </row>
    <row r="227" spans="1:6">
      <c r="A227" s="61" t="s">
        <v>323</v>
      </c>
      <c r="B227" s="65">
        <v>30000</v>
      </c>
      <c r="C227" s="65">
        <v>30000</v>
      </c>
      <c r="D227" s="75">
        <f t="shared" ref="D227:D240" si="48">(B227-C227)/C227</f>
        <v>0</v>
      </c>
      <c r="E227" s="404"/>
    </row>
    <row r="228" spans="1:6">
      <c r="A228" s="61" t="s">
        <v>324</v>
      </c>
      <c r="B228" s="65">
        <v>30000</v>
      </c>
      <c r="C228" s="65">
        <v>17500</v>
      </c>
      <c r="D228" s="75">
        <f t="shared" si="48"/>
        <v>0.7142857142857143</v>
      </c>
      <c r="E228" s="404"/>
    </row>
    <row r="229" spans="1:6">
      <c r="A229" s="61" t="s">
        <v>325</v>
      </c>
      <c r="B229" s="65">
        <v>30000</v>
      </c>
      <c r="C229" s="65">
        <v>15000</v>
      </c>
      <c r="D229" s="75">
        <f t="shared" si="48"/>
        <v>1</v>
      </c>
      <c r="E229" s="404"/>
    </row>
    <row r="230" spans="1:6">
      <c r="A230" s="61" t="s">
        <v>326</v>
      </c>
      <c r="B230" s="65">
        <v>0</v>
      </c>
      <c r="C230" s="65">
        <v>10000</v>
      </c>
      <c r="D230" s="75">
        <f t="shared" si="48"/>
        <v>-1</v>
      </c>
      <c r="E230" s="404"/>
    </row>
    <row r="231" spans="1:6">
      <c r="A231" s="61" t="s">
        <v>327</v>
      </c>
      <c r="B231" s="65">
        <v>86580</v>
      </c>
      <c r="C231" s="65">
        <v>22200</v>
      </c>
      <c r="D231" s="75">
        <f t="shared" si="48"/>
        <v>2.9</v>
      </c>
      <c r="E231" s="404"/>
    </row>
    <row r="232" spans="1:6">
      <c r="A232" s="61" t="s">
        <v>328</v>
      </c>
      <c r="B232" s="65">
        <v>42000</v>
      </c>
      <c r="C232" s="65">
        <v>32000.03</v>
      </c>
      <c r="D232" s="75">
        <f t="shared" si="48"/>
        <v>0.31249876953240363</v>
      </c>
      <c r="E232" s="404"/>
      <c r="F232" s="10" t="s">
        <v>329</v>
      </c>
    </row>
    <row r="233" spans="1:6">
      <c r="A233" s="61" t="s">
        <v>330</v>
      </c>
      <c r="B233" s="65">
        <v>30000</v>
      </c>
      <c r="C233" s="65">
        <v>0</v>
      </c>
      <c r="D233" s="75">
        <v>1</v>
      </c>
      <c r="E233" s="404"/>
      <c r="F233" s="10" t="s">
        <v>329</v>
      </c>
    </row>
    <row r="234" spans="1:6">
      <c r="A234" s="61" t="s">
        <v>331</v>
      </c>
      <c r="B234" s="65">
        <v>2600</v>
      </c>
      <c r="C234" s="65">
        <v>6450</v>
      </c>
      <c r="D234" s="75">
        <f t="shared" si="48"/>
        <v>-0.5968992248062015</v>
      </c>
      <c r="E234" s="404"/>
    </row>
    <row r="235" spans="1:6">
      <c r="A235" s="61" t="s">
        <v>215</v>
      </c>
      <c r="B235" s="65">
        <v>11700</v>
      </c>
      <c r="C235" s="65">
        <v>14994</v>
      </c>
      <c r="D235" s="75">
        <f t="shared" si="48"/>
        <v>-0.21968787515006002</v>
      </c>
      <c r="E235" s="404"/>
    </row>
    <row r="236" spans="1:6" s="50" customFormat="1">
      <c r="A236" s="53" t="s">
        <v>216</v>
      </c>
      <c r="B236" s="69">
        <f>SUM(B219:B235)</f>
        <v>452046.68</v>
      </c>
      <c r="C236" s="69">
        <f>SUM(C219:C235)</f>
        <v>307102.37</v>
      </c>
      <c r="D236" s="80">
        <v>-0.32</v>
      </c>
      <c r="E236" s="404"/>
    </row>
    <row r="237" spans="1:6">
      <c r="A237" s="23" t="s">
        <v>217</v>
      </c>
      <c r="B237" s="65">
        <v>45000</v>
      </c>
      <c r="C237" s="65">
        <v>40000.080000000002</v>
      </c>
      <c r="D237" s="75">
        <f t="shared" si="48"/>
        <v>0.12499775000449995</v>
      </c>
      <c r="E237" s="404"/>
    </row>
    <row r="238" spans="1:6">
      <c r="A238" s="23" t="s">
        <v>218</v>
      </c>
      <c r="B238" s="65">
        <v>4900</v>
      </c>
      <c r="C238" s="65">
        <v>3600</v>
      </c>
      <c r="D238" s="75">
        <f t="shared" si="48"/>
        <v>0.3611111111111111</v>
      </c>
      <c r="E238" s="65">
        <v>3288.68</v>
      </c>
    </row>
    <row r="239" spans="1:6">
      <c r="A239" s="23" t="s">
        <v>219</v>
      </c>
      <c r="B239" s="65">
        <v>48944.561438999997</v>
      </c>
      <c r="C239" s="65">
        <v>36071.949999999997</v>
      </c>
      <c r="D239" s="75">
        <f t="shared" si="48"/>
        <v>0.35685931697621009</v>
      </c>
      <c r="E239" s="65">
        <v>25033.11</v>
      </c>
    </row>
    <row r="240" spans="1:6" s="11" customFormat="1">
      <c r="A240" s="27" t="s">
        <v>222</v>
      </c>
      <c r="B240" s="67">
        <f t="shared" ref="B240:C240" si="49">SUM(B236:B239)</f>
        <v>550891.241439</v>
      </c>
      <c r="C240" s="67">
        <f t="shared" si="49"/>
        <v>386774.4</v>
      </c>
      <c r="D240" s="79">
        <f t="shared" si="48"/>
        <v>0.42432188231434131</v>
      </c>
      <c r="E240" s="67">
        <f>SUM(E219:E239)</f>
        <v>274176.05</v>
      </c>
      <c r="F240" s="44"/>
    </row>
    <row r="241" spans="1:6" s="11" customFormat="1" ht="6" customHeight="1">
      <c r="A241" s="45"/>
      <c r="B241" s="72"/>
      <c r="C241" s="72"/>
      <c r="D241" s="72"/>
      <c r="E241" s="72"/>
    </row>
    <row r="242" spans="1:6">
      <c r="A242" s="27" t="s">
        <v>223</v>
      </c>
      <c r="B242" s="64"/>
      <c r="C242" s="64"/>
      <c r="D242" s="64"/>
      <c r="E242" s="64"/>
      <c r="F242" s="28"/>
    </row>
    <row r="243" spans="1:6">
      <c r="A243" s="40" t="s">
        <v>224</v>
      </c>
      <c r="B243" s="65">
        <v>18377</v>
      </c>
      <c r="C243" s="65">
        <v>18377</v>
      </c>
      <c r="D243" s="75">
        <f t="shared" ref="D243" si="50">(B243-C243)/C243</f>
        <v>0</v>
      </c>
      <c r="E243" s="65">
        <v>15880.4</v>
      </c>
    </row>
    <row r="244" spans="1:6" hidden="1">
      <c r="A244" s="40" t="s">
        <v>225</v>
      </c>
      <c r="B244" s="65"/>
      <c r="C244" s="65"/>
      <c r="D244" s="65"/>
      <c r="E244" s="65"/>
    </row>
    <row r="245" spans="1:6" s="11" customFormat="1">
      <c r="A245" s="27" t="s">
        <v>226</v>
      </c>
      <c r="B245" s="67">
        <f t="shared" ref="B245" si="51">SUM(B243:B244)</f>
        <v>18377</v>
      </c>
      <c r="C245" s="67">
        <f>SUM(C243:C244)</f>
        <v>18377</v>
      </c>
      <c r="D245" s="79">
        <f t="shared" ref="D245" si="52">(B245-C245)/C245</f>
        <v>0</v>
      </c>
      <c r="E245" s="67">
        <f t="shared" ref="E245" si="53">SUM(E243:E244)</f>
        <v>15880.4</v>
      </c>
      <c r="F245" s="44"/>
    </row>
    <row r="246" spans="1:6" s="11" customFormat="1" ht="6" customHeight="1">
      <c r="A246" s="45"/>
      <c r="B246" s="72"/>
      <c r="C246" s="72"/>
      <c r="D246" s="72"/>
      <c r="E246" s="72"/>
    </row>
    <row r="247" spans="1:6">
      <c r="A247" s="27" t="s">
        <v>227</v>
      </c>
      <c r="B247" s="64"/>
      <c r="C247" s="64"/>
      <c r="D247" s="64"/>
      <c r="E247" s="64"/>
      <c r="F247" s="28"/>
    </row>
    <row r="248" spans="1:6">
      <c r="A248" s="23" t="s">
        <v>228</v>
      </c>
      <c r="B248" s="65">
        <v>2370</v>
      </c>
      <c r="C248" s="402">
        <f>4110+180</f>
        <v>4290</v>
      </c>
      <c r="D248" s="405">
        <v>0</v>
      </c>
      <c r="E248" s="65">
        <v>1548.15</v>
      </c>
    </row>
    <row r="249" spans="1:6" ht="15" hidden="1" customHeight="1">
      <c r="A249" s="23" t="s">
        <v>229</v>
      </c>
      <c r="B249" s="65"/>
      <c r="C249" s="402"/>
      <c r="D249" s="406"/>
      <c r="E249" s="65"/>
    </row>
    <row r="250" spans="1:6">
      <c r="A250" s="23" t="s">
        <v>230</v>
      </c>
      <c r="B250" s="65">
        <v>220</v>
      </c>
      <c r="C250" s="402"/>
      <c r="D250" s="406"/>
      <c r="E250" s="65">
        <v>195</v>
      </c>
    </row>
    <row r="251" spans="1:6">
      <c r="A251" s="23" t="s">
        <v>231</v>
      </c>
      <c r="B251" s="65">
        <v>1700</v>
      </c>
      <c r="C251" s="402"/>
      <c r="D251" s="407"/>
      <c r="E251" s="65">
        <v>1695.42</v>
      </c>
    </row>
    <row r="252" spans="1:6" s="11" customFormat="1">
      <c r="A252" s="27" t="s">
        <v>236</v>
      </c>
      <c r="B252" s="67">
        <f t="shared" ref="B252" si="54">SUM(B248:B251)</f>
        <v>4290</v>
      </c>
      <c r="C252" s="67">
        <f>SUM(C248:C251)</f>
        <v>4290</v>
      </c>
      <c r="D252" s="79">
        <f t="shared" ref="D252" si="55">(B252-C252)/C252</f>
        <v>0</v>
      </c>
      <c r="E252" s="67">
        <f t="shared" ref="E252" si="56">SUM(E248:E251)</f>
        <v>3438.57</v>
      </c>
      <c r="F252" s="44"/>
    </row>
    <row r="253" spans="1:6" hidden="1">
      <c r="A253" s="33" t="s">
        <v>233</v>
      </c>
      <c r="B253" s="65"/>
      <c r="C253" s="65"/>
      <c r="D253" s="65"/>
      <c r="E253" s="65"/>
    </row>
    <row r="254" spans="1:6" hidden="1">
      <c r="A254" s="33" t="s">
        <v>234</v>
      </c>
      <c r="B254" s="65"/>
      <c r="C254" s="65"/>
      <c r="D254" s="65"/>
      <c r="E254" s="65"/>
    </row>
    <row r="255" spans="1:6" hidden="1">
      <c r="A255" s="33" t="s">
        <v>235</v>
      </c>
      <c r="B255" s="65"/>
      <c r="C255" s="65"/>
      <c r="D255" s="65"/>
      <c r="E255" s="65"/>
    </row>
    <row r="256" spans="1:6" s="11" customFormat="1" ht="18.75">
      <c r="A256" s="55" t="s">
        <v>237</v>
      </c>
      <c r="B256" s="73">
        <f>SUM(B253:B255,B252,B245,B240,B215,B193,B185,B162,B119,B111)</f>
        <v>792067.00143900001</v>
      </c>
      <c r="C256" s="73">
        <f>SUM(C253:C255,C252,C245,C240,C215,C193,C185,C162,C119,C111)</f>
        <v>630866.17000000004</v>
      </c>
      <c r="D256" s="81">
        <f t="shared" ref="D256" si="57">(B256-C256)/C256</f>
        <v>0.2555230239069563</v>
      </c>
      <c r="E256" s="73">
        <f>SUM(E253:E255,E252,E245,E240,E215,E193,E185,E162,E119,E111)</f>
        <v>453410.80000000005</v>
      </c>
      <c r="F256" s="19"/>
    </row>
    <row r="257"/>
  </sheetData>
  <mergeCells count="7">
    <mergeCell ref="E131:E138"/>
    <mergeCell ref="B183:B184"/>
    <mergeCell ref="F183:F184"/>
    <mergeCell ref="E219:E237"/>
    <mergeCell ref="C248:C251"/>
    <mergeCell ref="D248:D251"/>
    <mergeCell ref="D183:D184"/>
  </mergeCells>
  <phoneticPr fontId="17" type="noConversion"/>
  <pageMargins left="0.7" right="0.7" top="0.75" bottom="0.75" header="0.3" footer="0.3"/>
  <pageSetup scale="56" fitToHeight="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53"/>
  <sheetViews>
    <sheetView zoomScale="125" zoomScaleNormal="150" zoomScalePageLayoutView="150" workbookViewId="0">
      <selection activeCell="A11" sqref="A11"/>
    </sheetView>
  </sheetViews>
  <sheetFormatPr defaultColWidth="0" defaultRowHeight="15" zeroHeight="1"/>
  <cols>
    <col min="1" max="1" width="58.42578125" style="10" bestFit="1" customWidth="1"/>
    <col min="2" max="2" width="16.140625" style="10" customWidth="1"/>
    <col min="3" max="3" width="15" style="10" customWidth="1"/>
    <col min="4" max="4" width="15.7109375" style="10" customWidth="1"/>
    <col min="5" max="5" width="40.140625" style="10" customWidth="1"/>
    <col min="6" max="20" width="0" style="10" hidden="1" customWidth="1"/>
    <col min="21" max="16384" width="8.85546875" style="10" hidden="1"/>
  </cols>
  <sheetData>
    <row r="1" spans="1:5">
      <c r="A1" s="11" t="s">
        <v>0</v>
      </c>
    </row>
    <row r="2" spans="1:5">
      <c r="A2" s="11" t="s">
        <v>1</v>
      </c>
    </row>
    <row r="3" spans="1:5">
      <c r="A3" s="11" t="s">
        <v>266</v>
      </c>
    </row>
    <row r="4" spans="1:5" s="15" customFormat="1" ht="24.75">
      <c r="B4" s="63" t="s">
        <v>267</v>
      </c>
      <c r="C4" s="63" t="s">
        <v>268</v>
      </c>
      <c r="D4" s="63" t="s">
        <v>270</v>
      </c>
      <c r="E4" s="16" t="s">
        <v>271</v>
      </c>
    </row>
    <row r="5" spans="1:5" s="57" customFormat="1" ht="18.75">
      <c r="A5" s="56" t="s">
        <v>4</v>
      </c>
    </row>
    <row r="6" spans="1:5">
      <c r="A6" s="27" t="s">
        <v>272</v>
      </c>
      <c r="B6" s="64"/>
      <c r="C6" s="64"/>
      <c r="D6" s="64"/>
      <c r="E6" s="28"/>
    </row>
    <row r="7" spans="1:5" hidden="1">
      <c r="A7" s="22" t="s">
        <v>6</v>
      </c>
      <c r="B7" s="65"/>
      <c r="C7" s="65">
        <v>0</v>
      </c>
      <c r="D7" s="65">
        <v>0</v>
      </c>
    </row>
    <row r="8" spans="1:5" hidden="1">
      <c r="A8" s="22" t="s">
        <v>7</v>
      </c>
      <c r="B8" s="65"/>
      <c r="C8" s="65"/>
      <c r="D8" s="65"/>
    </row>
    <row r="9" spans="1:5">
      <c r="A9" s="22" t="s">
        <v>8</v>
      </c>
      <c r="B9" s="65">
        <v>0</v>
      </c>
      <c r="C9" s="65">
        <v>46800</v>
      </c>
      <c r="D9" s="65">
        <v>149512.14000000001</v>
      </c>
    </row>
    <row r="10" spans="1:5" hidden="1">
      <c r="A10" s="23" t="s">
        <v>9</v>
      </c>
      <c r="B10" s="65"/>
      <c r="C10" s="65"/>
      <c r="D10" s="65"/>
    </row>
    <row r="11" spans="1:5">
      <c r="A11" s="22" t="s">
        <v>273</v>
      </c>
      <c r="B11" s="65">
        <v>334720.60943900002</v>
      </c>
      <c r="C11" s="65">
        <v>121462.94</v>
      </c>
      <c r="D11" s="65">
        <v>0</v>
      </c>
    </row>
    <row r="12" spans="1:5" s="25" customFormat="1">
      <c r="A12" s="24" t="s">
        <v>274</v>
      </c>
      <c r="B12" s="66">
        <v>148256</v>
      </c>
      <c r="C12" s="66">
        <v>197054.52</v>
      </c>
      <c r="D12" s="66">
        <v>197054.52</v>
      </c>
    </row>
    <row r="13" spans="1:5" s="11" customFormat="1">
      <c r="A13" s="27" t="s">
        <v>13</v>
      </c>
      <c r="B13" s="67">
        <f>SUM(B7:B12)</f>
        <v>482976.60943900002</v>
      </c>
      <c r="C13" s="67">
        <f>SUM(C7:C12)</f>
        <v>365317.45999999996</v>
      </c>
      <c r="D13" s="67">
        <f>SUM(D7:D12)</f>
        <v>346566.66000000003</v>
      </c>
      <c r="E13" s="44"/>
    </row>
    <row r="14" spans="1:5" ht="8.1" customHeight="1">
      <c r="A14" s="11"/>
      <c r="B14" s="65"/>
      <c r="C14" s="65"/>
      <c r="D14" s="65"/>
    </row>
    <row r="15" spans="1:5">
      <c r="A15" s="27" t="s">
        <v>275</v>
      </c>
      <c r="B15" s="64"/>
      <c r="C15" s="64"/>
      <c r="D15" s="64"/>
      <c r="E15" s="28"/>
    </row>
    <row r="16" spans="1:5" ht="30">
      <c r="A16" s="22" t="s">
        <v>276</v>
      </c>
      <c r="B16" s="65">
        <v>0</v>
      </c>
      <c r="C16" s="65">
        <v>30000</v>
      </c>
      <c r="D16" s="65">
        <v>8685.01</v>
      </c>
      <c r="E16" s="74" t="s">
        <v>277</v>
      </c>
    </row>
    <row r="17" spans="1:5" hidden="1">
      <c r="A17" s="29" t="s">
        <v>278</v>
      </c>
      <c r="B17" s="65"/>
      <c r="C17" s="65"/>
      <c r="D17" s="65"/>
    </row>
    <row r="18" spans="1:5" hidden="1">
      <c r="A18" s="22" t="s">
        <v>279</v>
      </c>
      <c r="B18" s="65"/>
      <c r="C18" s="65"/>
      <c r="D18" s="65"/>
    </row>
    <row r="19" spans="1:5">
      <c r="A19" s="22" t="s">
        <v>280</v>
      </c>
      <c r="B19" s="65">
        <v>0</v>
      </c>
      <c r="C19" s="65">
        <v>128</v>
      </c>
      <c r="D19" s="65">
        <v>128</v>
      </c>
      <c r="E19" s="10" t="s">
        <v>281</v>
      </c>
    </row>
    <row r="20" spans="1:5">
      <c r="A20" s="22" t="s">
        <v>282</v>
      </c>
      <c r="B20" s="65">
        <v>0</v>
      </c>
      <c r="C20" s="65">
        <v>10000</v>
      </c>
      <c r="D20" s="65">
        <v>14574.04</v>
      </c>
      <c r="E20" s="10" t="s">
        <v>281</v>
      </c>
    </row>
    <row r="21" spans="1:5" hidden="1">
      <c r="A21" s="23" t="s">
        <v>283</v>
      </c>
      <c r="B21" s="65"/>
      <c r="C21" s="65"/>
      <c r="D21" s="65"/>
    </row>
    <row r="22" spans="1:5" hidden="1">
      <c r="A22" s="23" t="s">
        <v>284</v>
      </c>
      <c r="B22" s="65"/>
      <c r="C22" s="65"/>
      <c r="D22" s="65"/>
    </row>
    <row r="23" spans="1:5" hidden="1">
      <c r="A23" s="23" t="s">
        <v>285</v>
      </c>
      <c r="B23" s="65"/>
      <c r="C23" s="65"/>
      <c r="D23" s="65"/>
    </row>
    <row r="24" spans="1:5">
      <c r="A24" s="22" t="s">
        <v>286</v>
      </c>
      <c r="B24" s="65">
        <v>0</v>
      </c>
      <c r="C24" s="65">
        <v>7207.08</v>
      </c>
      <c r="D24" s="65">
        <v>10106.030000000001</v>
      </c>
      <c r="E24" s="10" t="s">
        <v>281</v>
      </c>
    </row>
    <row r="25" spans="1:5" s="11" customFormat="1">
      <c r="A25" s="27" t="s">
        <v>22</v>
      </c>
      <c r="B25" s="67">
        <f t="shared" ref="B25:C25" si="0">SUM(B16:B24)</f>
        <v>0</v>
      </c>
      <c r="C25" s="67">
        <f t="shared" si="0"/>
        <v>47335.08</v>
      </c>
      <c r="D25" s="67">
        <f t="shared" ref="D25" si="1">SUM(D16:D24)</f>
        <v>33493.08</v>
      </c>
      <c r="E25" s="44"/>
    </row>
    <row r="26" spans="1:5" ht="8.1" customHeight="1">
      <c r="A26" s="11"/>
      <c r="B26" s="65"/>
      <c r="C26" s="65"/>
      <c r="D26" s="65"/>
    </row>
    <row r="27" spans="1:5">
      <c r="A27" s="27" t="s">
        <v>23</v>
      </c>
      <c r="B27" s="64"/>
      <c r="C27" s="64"/>
      <c r="D27" s="64"/>
      <c r="E27" s="28"/>
    </row>
    <row r="28" spans="1:5" hidden="1">
      <c r="A28" s="22" t="s">
        <v>24</v>
      </c>
      <c r="B28" s="65"/>
      <c r="C28" s="65"/>
      <c r="D28" s="65"/>
    </row>
    <row r="29" spans="1:5" hidden="1">
      <c r="A29" s="22" t="s">
        <v>25</v>
      </c>
      <c r="B29" s="65"/>
      <c r="C29" s="65"/>
      <c r="D29" s="65"/>
    </row>
    <row r="30" spans="1:5" s="47" customFormat="1">
      <c r="A30" s="46" t="s">
        <v>26</v>
      </c>
      <c r="B30" s="68"/>
      <c r="C30" s="68"/>
      <c r="D30" s="68"/>
    </row>
    <row r="31" spans="1:5" s="47" customFormat="1">
      <c r="A31" s="54" t="s">
        <v>27</v>
      </c>
      <c r="B31" s="68"/>
      <c r="C31" s="68"/>
      <c r="D31" s="68"/>
    </row>
    <row r="32" spans="1:5" hidden="1">
      <c r="A32" s="30" t="s">
        <v>287</v>
      </c>
      <c r="B32" s="65"/>
      <c r="C32" s="65"/>
      <c r="D32" s="65"/>
    </row>
    <row r="33" spans="1:5">
      <c r="A33" s="30" t="s">
        <v>288</v>
      </c>
      <c r="B33" s="65">
        <v>18000</v>
      </c>
      <c r="C33" s="65">
        <v>18000</v>
      </c>
      <c r="D33" s="65">
        <v>16000</v>
      </c>
    </row>
    <row r="34" spans="1:5">
      <c r="A34" s="30" t="s">
        <v>29</v>
      </c>
      <c r="B34" s="65">
        <v>18000</v>
      </c>
      <c r="C34" s="65">
        <v>29493</v>
      </c>
      <c r="D34" s="65">
        <v>15237.5</v>
      </c>
    </row>
    <row r="35" spans="1:5">
      <c r="A35" s="30" t="s">
        <v>289</v>
      </c>
      <c r="B35" s="65">
        <v>0</v>
      </c>
      <c r="C35" s="65">
        <v>12999.96</v>
      </c>
      <c r="D35" s="65">
        <v>5777.76</v>
      </c>
    </row>
    <row r="36" spans="1:5" s="50" customFormat="1">
      <c r="A36" s="54" t="s">
        <v>31</v>
      </c>
      <c r="B36" s="69">
        <f t="shared" ref="B36:C36" si="2">SUM(B32:B35)</f>
        <v>36000</v>
      </c>
      <c r="C36" s="69">
        <f t="shared" si="2"/>
        <v>60492.959999999999</v>
      </c>
      <c r="D36" s="69">
        <f t="shared" ref="D36" si="3">SUM(D32:D35)</f>
        <v>37015.26</v>
      </c>
    </row>
    <row r="37" spans="1:5">
      <c r="A37" s="31" t="s">
        <v>32</v>
      </c>
      <c r="B37" s="65">
        <v>0</v>
      </c>
      <c r="C37" s="65">
        <v>0</v>
      </c>
      <c r="D37" s="65">
        <v>180</v>
      </c>
    </row>
    <row r="38" spans="1:5">
      <c r="A38" s="31" t="s">
        <v>33</v>
      </c>
      <c r="B38" s="65">
        <v>0</v>
      </c>
      <c r="C38" s="65">
        <v>0</v>
      </c>
      <c r="D38" s="65">
        <v>5000</v>
      </c>
    </row>
    <row r="39" spans="1:5" s="50" customFormat="1">
      <c r="A39" s="46" t="s">
        <v>34</v>
      </c>
      <c r="B39" s="69">
        <f>SUM(B37:B38,B36)</f>
        <v>36000</v>
      </c>
      <c r="C39" s="69">
        <f>SUM(C37:C38,C36)</f>
        <v>60492.959999999999</v>
      </c>
      <c r="D39" s="69">
        <f>SUM(D37:D38,D36)</f>
        <v>42195.26</v>
      </c>
    </row>
    <row r="40" spans="1:5" hidden="1">
      <c r="A40" s="23" t="s">
        <v>35</v>
      </c>
      <c r="B40" s="65"/>
      <c r="C40" s="65"/>
      <c r="D40" s="65"/>
    </row>
    <row r="41" spans="1:5" hidden="1">
      <c r="A41" s="23" t="s">
        <v>36</v>
      </c>
      <c r="B41" s="65"/>
      <c r="C41" s="65"/>
      <c r="D41" s="65"/>
    </row>
    <row r="42" spans="1:5">
      <c r="A42" s="27" t="s">
        <v>37</v>
      </c>
      <c r="B42" s="67">
        <f t="shared" ref="B42:C42" si="4">SUM(B28:B29,B39,B40:B41)</f>
        <v>36000</v>
      </c>
      <c r="C42" s="67">
        <f t="shared" si="4"/>
        <v>60492.959999999999</v>
      </c>
      <c r="D42" s="67">
        <f t="shared" ref="D42" si="5">SUM(D28:D29,D39,D40:D41)</f>
        <v>42195.26</v>
      </c>
      <c r="E42" s="28"/>
    </row>
    <row r="43" spans="1:5" ht="8.1" customHeight="1">
      <c r="A43" s="11"/>
      <c r="B43" s="65"/>
      <c r="C43" s="65"/>
      <c r="D43" s="65"/>
    </row>
    <row r="44" spans="1:5">
      <c r="A44" s="27" t="s">
        <v>38</v>
      </c>
      <c r="B44" s="64"/>
      <c r="C44" s="64"/>
      <c r="D44" s="64"/>
      <c r="E44" s="28"/>
    </row>
    <row r="45" spans="1:5" hidden="1">
      <c r="A45" s="23" t="s">
        <v>39</v>
      </c>
      <c r="B45" s="65"/>
      <c r="C45" s="65"/>
      <c r="D45" s="65"/>
    </row>
    <row r="46" spans="1:5" hidden="1">
      <c r="A46" s="23" t="s">
        <v>40</v>
      </c>
      <c r="B46" s="65"/>
      <c r="C46" s="65"/>
      <c r="D46" s="65"/>
    </row>
    <row r="47" spans="1:5">
      <c r="A47" s="23" t="s">
        <v>41</v>
      </c>
      <c r="B47" s="65">
        <v>8010</v>
      </c>
      <c r="C47" s="65">
        <v>10559.33</v>
      </c>
      <c r="D47" s="65">
        <v>11143</v>
      </c>
      <c r="E47" s="10" t="s">
        <v>290</v>
      </c>
    </row>
    <row r="48" spans="1:5">
      <c r="A48" s="23" t="s">
        <v>291</v>
      </c>
      <c r="B48" s="65">
        <v>130000</v>
      </c>
      <c r="C48" s="65">
        <v>125075.61</v>
      </c>
      <c r="D48" s="65">
        <v>130022.79</v>
      </c>
      <c r="E48" s="10" t="s">
        <v>292</v>
      </c>
    </row>
    <row r="49" spans="1:5" s="11" customFormat="1">
      <c r="A49" s="27" t="s">
        <v>43</v>
      </c>
      <c r="B49" s="67">
        <f>SUM(B45:B48)</f>
        <v>138010</v>
      </c>
      <c r="C49" s="67">
        <f>SUM(C45:C48)</f>
        <v>135634.94</v>
      </c>
      <c r="D49" s="67">
        <f>SUM(D45:D48)</f>
        <v>141165.78999999998</v>
      </c>
      <c r="E49" s="44"/>
    </row>
    <row r="50" spans="1:5" ht="8.1" hidden="1" customHeight="1">
      <c r="A50" s="11"/>
      <c r="B50" s="65"/>
      <c r="C50" s="65"/>
      <c r="D50" s="65"/>
    </row>
    <row r="51" spans="1:5" hidden="1">
      <c r="A51" s="27" t="s">
        <v>44</v>
      </c>
      <c r="B51" s="64"/>
      <c r="C51" s="64"/>
      <c r="D51" s="64"/>
      <c r="E51" s="28"/>
    </row>
    <row r="52" spans="1:5" hidden="1">
      <c r="A52" s="23" t="s">
        <v>45</v>
      </c>
      <c r="B52" s="65"/>
      <c r="C52" s="65"/>
      <c r="D52" s="65"/>
    </row>
    <row r="53" spans="1:5" hidden="1">
      <c r="A53" s="23" t="s">
        <v>46</v>
      </c>
      <c r="B53" s="65"/>
      <c r="C53" s="65"/>
      <c r="D53" s="65"/>
    </row>
    <row r="54" spans="1:5" s="11" customFormat="1" hidden="1">
      <c r="A54" s="27" t="s">
        <v>47</v>
      </c>
      <c r="B54" s="67">
        <f t="shared" ref="B54:C54" si="6">SUM(B52:B53)</f>
        <v>0</v>
      </c>
      <c r="C54" s="67">
        <f t="shared" si="6"/>
        <v>0</v>
      </c>
      <c r="D54" s="67">
        <f t="shared" ref="D54" si="7">SUM(D52:D53)</f>
        <v>0</v>
      </c>
      <c r="E54" s="44"/>
    </row>
    <row r="55" spans="1:5" ht="8.1" hidden="1" customHeight="1">
      <c r="A55" s="11"/>
      <c r="B55" s="65"/>
      <c r="C55" s="65"/>
      <c r="D55" s="65"/>
    </row>
    <row r="56" spans="1:5" hidden="1">
      <c r="A56" s="27" t="s">
        <v>48</v>
      </c>
      <c r="B56" s="64"/>
      <c r="C56" s="64"/>
      <c r="D56" s="64"/>
      <c r="E56" s="28"/>
    </row>
    <row r="57" spans="1:5" hidden="1">
      <c r="A57" s="23" t="s">
        <v>49</v>
      </c>
      <c r="B57" s="65"/>
      <c r="C57" s="65"/>
      <c r="D57" s="65"/>
    </row>
    <row r="58" spans="1:5" hidden="1">
      <c r="A58" s="23" t="s">
        <v>50</v>
      </c>
      <c r="B58" s="65"/>
      <c r="C58" s="65"/>
      <c r="D58" s="65"/>
    </row>
    <row r="59" spans="1:5" hidden="1">
      <c r="A59" s="23" t="s">
        <v>51</v>
      </c>
      <c r="B59" s="65"/>
      <c r="C59" s="65"/>
      <c r="D59" s="65"/>
    </row>
    <row r="60" spans="1:5" hidden="1">
      <c r="A60" s="23" t="s">
        <v>52</v>
      </c>
      <c r="B60" s="65"/>
      <c r="C60" s="65"/>
      <c r="D60" s="65"/>
    </row>
    <row r="61" spans="1:5" hidden="1">
      <c r="A61" s="23" t="s">
        <v>53</v>
      </c>
      <c r="B61" s="65"/>
      <c r="C61" s="65"/>
      <c r="D61" s="65"/>
    </row>
    <row r="62" spans="1:5" s="11" customFormat="1" hidden="1">
      <c r="A62" s="27" t="s">
        <v>54</v>
      </c>
      <c r="B62" s="67">
        <f t="shared" ref="B62:C62" si="8">SUM(B57:B61)</f>
        <v>0</v>
      </c>
      <c r="C62" s="67">
        <f t="shared" si="8"/>
        <v>0</v>
      </c>
      <c r="D62" s="67"/>
      <c r="E62" s="44"/>
    </row>
    <row r="63" spans="1:5" ht="8.1" customHeight="1">
      <c r="A63" s="11"/>
      <c r="B63" s="65"/>
      <c r="C63" s="65"/>
      <c r="D63" s="65"/>
    </row>
    <row r="64" spans="1:5" hidden="1">
      <c r="A64" s="27" t="s">
        <v>55</v>
      </c>
      <c r="B64" s="64"/>
      <c r="C64" s="64"/>
      <c r="D64" s="64"/>
      <c r="E64" s="28"/>
    </row>
    <row r="65" spans="1:5" hidden="1">
      <c r="A65" s="23" t="s">
        <v>56</v>
      </c>
      <c r="B65" s="65"/>
      <c r="C65" s="65"/>
      <c r="D65" s="65"/>
    </row>
    <row r="66" spans="1:5" hidden="1">
      <c r="A66" s="23" t="s">
        <v>57</v>
      </c>
      <c r="B66" s="65"/>
      <c r="C66" s="65"/>
      <c r="D66" s="65"/>
    </row>
    <row r="67" spans="1:5" hidden="1">
      <c r="A67" s="23" t="s">
        <v>58</v>
      </c>
      <c r="B67" s="65"/>
      <c r="C67" s="65"/>
      <c r="D67" s="65"/>
    </row>
    <row r="68" spans="1:5" hidden="1">
      <c r="A68" s="27" t="s">
        <v>59</v>
      </c>
      <c r="B68" s="67">
        <f t="shared" ref="B68:C68" si="9">SUM(B65:B67)</f>
        <v>0</v>
      </c>
      <c r="C68" s="67">
        <f t="shared" si="9"/>
        <v>0</v>
      </c>
      <c r="D68" s="67">
        <f t="shared" ref="D68" si="10">SUM(D65:D67)</f>
        <v>0</v>
      </c>
      <c r="E68" s="28"/>
    </row>
    <row r="69" spans="1:5" ht="8.1" hidden="1" customHeight="1">
      <c r="A69" s="11"/>
      <c r="B69" s="65"/>
      <c r="C69" s="65"/>
      <c r="D69" s="65"/>
    </row>
    <row r="70" spans="1:5" s="11" customFormat="1" hidden="1">
      <c r="A70" s="27" t="s">
        <v>60</v>
      </c>
      <c r="B70" s="67"/>
      <c r="C70" s="67"/>
      <c r="D70" s="67"/>
      <c r="E70" s="44"/>
    </row>
    <row r="71" spans="1:5" hidden="1">
      <c r="A71" s="23" t="s">
        <v>61</v>
      </c>
      <c r="B71" s="65"/>
      <c r="C71" s="65"/>
      <c r="D71" s="65"/>
    </row>
    <row r="72" spans="1:5" hidden="1">
      <c r="A72" s="23" t="s">
        <v>62</v>
      </c>
      <c r="B72" s="65"/>
      <c r="C72" s="65"/>
      <c r="D72" s="65"/>
    </row>
    <row r="73" spans="1:5" hidden="1">
      <c r="A73" s="23" t="s">
        <v>63</v>
      </c>
      <c r="B73" s="65"/>
      <c r="C73" s="65"/>
      <c r="D73" s="65"/>
    </row>
    <row r="74" spans="1:5" hidden="1">
      <c r="A74" s="23" t="s">
        <v>64</v>
      </c>
      <c r="B74" s="65"/>
      <c r="C74" s="65"/>
      <c r="D74" s="65"/>
    </row>
    <row r="75" spans="1:5" s="11" customFormat="1" hidden="1">
      <c r="A75" s="27" t="s">
        <v>65</v>
      </c>
      <c r="B75" s="67">
        <f>SUM(B71:B74)</f>
        <v>0</v>
      </c>
      <c r="C75" s="67">
        <f>SUM(C71:C74)</f>
        <v>0</v>
      </c>
      <c r="D75" s="67">
        <f>SUM(D71:D74)</f>
        <v>0</v>
      </c>
      <c r="E75" s="44"/>
    </row>
    <row r="76" spans="1:5" ht="8.1" hidden="1" customHeight="1">
      <c r="A76" s="11"/>
      <c r="B76" s="65"/>
      <c r="C76" s="65"/>
      <c r="D76" s="65"/>
    </row>
    <row r="77" spans="1:5">
      <c r="A77" s="27" t="s">
        <v>66</v>
      </c>
      <c r="B77" s="64"/>
      <c r="C77" s="64"/>
      <c r="D77" s="64"/>
      <c r="E77" s="28"/>
    </row>
    <row r="78" spans="1:5" hidden="1">
      <c r="A78" s="23" t="s">
        <v>67</v>
      </c>
      <c r="B78" s="65"/>
      <c r="C78" s="65"/>
      <c r="D78" s="65"/>
    </row>
    <row r="79" spans="1:5" hidden="1">
      <c r="A79" s="23" t="s">
        <v>68</v>
      </c>
      <c r="B79" s="65"/>
      <c r="C79" s="65"/>
      <c r="D79" s="65"/>
    </row>
    <row r="80" spans="1:5">
      <c r="A80" s="23" t="s">
        <v>69</v>
      </c>
      <c r="B80" s="65">
        <v>0</v>
      </c>
      <c r="C80" s="65">
        <v>400</v>
      </c>
      <c r="D80" s="65">
        <v>400</v>
      </c>
    </row>
    <row r="81" spans="1:5" hidden="1">
      <c r="A81" s="23" t="s">
        <v>70</v>
      </c>
      <c r="B81" s="65"/>
      <c r="C81" s="65"/>
      <c r="D81" s="65"/>
    </row>
    <row r="82" spans="1:5" hidden="1">
      <c r="A82" s="23" t="s">
        <v>71</v>
      </c>
      <c r="B82" s="65"/>
      <c r="C82" s="65"/>
      <c r="D82" s="65"/>
    </row>
    <row r="83" spans="1:5" hidden="1">
      <c r="A83" s="23" t="s">
        <v>72</v>
      </c>
      <c r="B83" s="65"/>
      <c r="C83" s="65"/>
      <c r="D83" s="65"/>
    </row>
    <row r="84" spans="1:5" s="11" customFormat="1">
      <c r="A84" s="27" t="s">
        <v>73</v>
      </c>
      <c r="B84" s="67">
        <f t="shared" ref="B84:C84" si="11">SUM(B78:B83)</f>
        <v>0</v>
      </c>
      <c r="C84" s="67">
        <f t="shared" si="11"/>
        <v>400</v>
      </c>
      <c r="D84" s="67">
        <f t="shared" ref="D84" si="12">SUM(D78:D83)</f>
        <v>400</v>
      </c>
      <c r="E84" s="44"/>
    </row>
    <row r="85" spans="1:5" hidden="1">
      <c r="A85" s="11" t="s">
        <v>74</v>
      </c>
      <c r="B85" s="65"/>
      <c r="C85" s="65"/>
      <c r="D85" s="65"/>
    </row>
    <row r="86" spans="1:5" s="11" customFormat="1" hidden="1">
      <c r="A86" s="27" t="s">
        <v>75</v>
      </c>
      <c r="B86" s="67"/>
      <c r="C86" s="67"/>
      <c r="D86" s="67"/>
      <c r="E86" s="44"/>
    </row>
    <row r="87" spans="1:5" hidden="1">
      <c r="A87" s="23" t="s">
        <v>76</v>
      </c>
      <c r="B87" s="65"/>
      <c r="C87" s="65"/>
      <c r="D87" s="65"/>
    </row>
    <row r="88" spans="1:5" hidden="1">
      <c r="A88" s="23" t="s">
        <v>77</v>
      </c>
      <c r="B88" s="65"/>
      <c r="C88" s="65"/>
      <c r="D88" s="65"/>
    </row>
    <row r="89" spans="1:5" s="11" customFormat="1" hidden="1">
      <c r="A89" s="27" t="s">
        <v>78</v>
      </c>
      <c r="B89" s="67">
        <f t="shared" ref="B89:C89" si="13">SUM(B87:B88)</f>
        <v>0</v>
      </c>
      <c r="C89" s="67">
        <f t="shared" si="13"/>
        <v>0</v>
      </c>
      <c r="D89" s="67">
        <f t="shared" ref="D89" si="14">SUM(D87:D88)</f>
        <v>0</v>
      </c>
      <c r="E89" s="44"/>
    </row>
    <row r="90" spans="1:5" ht="8.1" customHeight="1">
      <c r="A90" s="11"/>
      <c r="B90" s="65"/>
      <c r="C90" s="65"/>
      <c r="D90" s="65"/>
    </row>
    <row r="91" spans="1:5">
      <c r="A91" s="27" t="s">
        <v>293</v>
      </c>
      <c r="B91" s="64"/>
      <c r="C91" s="64"/>
      <c r="D91" s="64"/>
      <c r="E91" s="28"/>
    </row>
    <row r="92" spans="1:5" hidden="1">
      <c r="A92" s="23" t="s">
        <v>294</v>
      </c>
      <c r="B92" s="65"/>
      <c r="C92" s="65"/>
      <c r="D92" s="65"/>
    </row>
    <row r="93" spans="1:5" hidden="1">
      <c r="A93" s="23" t="s">
        <v>295</v>
      </c>
      <c r="B93" s="65"/>
      <c r="C93" s="65"/>
      <c r="D93" s="65"/>
    </row>
    <row r="94" spans="1:5" hidden="1">
      <c r="A94" s="23" t="s">
        <v>296</v>
      </c>
      <c r="B94" s="65"/>
      <c r="C94" s="65"/>
      <c r="D94" s="65"/>
    </row>
    <row r="95" spans="1:5">
      <c r="A95" s="62" t="s">
        <v>297</v>
      </c>
      <c r="B95" s="65">
        <v>60000</v>
      </c>
      <c r="C95" s="65">
        <v>0</v>
      </c>
      <c r="D95" s="65">
        <v>0</v>
      </c>
    </row>
    <row r="96" spans="1:5">
      <c r="A96" s="62" t="s">
        <v>82</v>
      </c>
      <c r="B96" s="65">
        <v>0</v>
      </c>
      <c r="C96" s="65">
        <v>250</v>
      </c>
      <c r="D96" s="65">
        <v>250</v>
      </c>
    </row>
    <row r="97" spans="1:5" hidden="1">
      <c r="A97" s="62" t="s">
        <v>298</v>
      </c>
      <c r="B97" s="65"/>
      <c r="C97" s="65"/>
      <c r="D97" s="65"/>
    </row>
    <row r="98" spans="1:5">
      <c r="A98" s="62" t="s">
        <v>299</v>
      </c>
      <c r="B98" s="65">
        <v>25000</v>
      </c>
      <c r="C98" s="65">
        <v>21435.73</v>
      </c>
      <c r="D98" s="65">
        <v>23277.73</v>
      </c>
    </row>
    <row r="99" spans="1:5" ht="45">
      <c r="A99" s="62" t="s">
        <v>300</v>
      </c>
      <c r="B99" s="65">
        <v>60000</v>
      </c>
      <c r="C99" s="65">
        <v>0</v>
      </c>
      <c r="D99" s="65">
        <v>0</v>
      </c>
      <c r="E99" s="74" t="s">
        <v>301</v>
      </c>
    </row>
    <row r="100" spans="1:5">
      <c r="A100" s="23" t="s">
        <v>302</v>
      </c>
      <c r="B100" s="65">
        <v>0</v>
      </c>
      <c r="C100" s="65">
        <v>0</v>
      </c>
      <c r="D100" s="65">
        <v>1375</v>
      </c>
    </row>
    <row r="101" spans="1:5" s="11" customFormat="1">
      <c r="A101" s="27" t="s">
        <v>85</v>
      </c>
      <c r="B101" s="67">
        <f>SUM(B92:B100)</f>
        <v>145000</v>
      </c>
      <c r="C101" s="67">
        <f>SUM(C92:C100)</f>
        <v>21685.73</v>
      </c>
      <c r="D101" s="67">
        <f>SUM(D92:D100)</f>
        <v>24902.73</v>
      </c>
      <c r="E101" s="44"/>
    </row>
    <row r="102" spans="1:5" hidden="1">
      <c r="A102" s="33" t="s">
        <v>86</v>
      </c>
      <c r="B102" s="65"/>
      <c r="C102" s="65"/>
      <c r="D102" s="65"/>
    </row>
    <row r="103" spans="1:5" s="59" customFormat="1" ht="18.75">
      <c r="A103" s="56" t="s">
        <v>87</v>
      </c>
      <c r="B103" s="70">
        <f>SUM(B102,B101,B89,B85,B84,B75,B68,B62,B54,B49,B42,B25,B13)</f>
        <v>801986.60943900002</v>
      </c>
      <c r="C103" s="70">
        <f>SUM(C102,C101,C89,C85,C84,C75,C68,C62,C54,C49,C42,C25,C13)</f>
        <v>630866.16999999993</v>
      </c>
      <c r="D103" s="70">
        <f>SUM(D102,D101,D89,D85,D84,D75,D68,D62,D54,D49,D42,D25,D13)</f>
        <v>588723.52</v>
      </c>
    </row>
    <row r="104" spans="1:5" ht="8.1" customHeight="1">
      <c r="A104" s="11"/>
      <c r="B104" s="65"/>
      <c r="C104" s="65"/>
      <c r="D104" s="65"/>
    </row>
    <row r="105" spans="1:5" ht="18.75">
      <c r="A105" s="55" t="s">
        <v>88</v>
      </c>
      <c r="B105" s="71"/>
      <c r="C105" s="71"/>
      <c r="D105" s="71"/>
      <c r="E105" s="20"/>
    </row>
    <row r="106" spans="1:5" s="11" customFormat="1" hidden="1">
      <c r="A106" s="27" t="s">
        <v>89</v>
      </c>
      <c r="B106" s="67"/>
      <c r="C106" s="67"/>
      <c r="D106" s="67"/>
      <c r="E106" s="44"/>
    </row>
    <row r="107" spans="1:5" hidden="1">
      <c r="A107" s="22" t="s">
        <v>90</v>
      </c>
      <c r="B107" s="65"/>
      <c r="C107" s="65"/>
      <c r="D107" s="65"/>
    </row>
    <row r="108" spans="1:5" hidden="1">
      <c r="A108" s="22" t="s">
        <v>91</v>
      </c>
      <c r="B108" s="65"/>
      <c r="C108" s="65"/>
      <c r="D108" s="65"/>
    </row>
    <row r="109" spans="1:5" hidden="1">
      <c r="A109" s="22" t="s">
        <v>92</v>
      </c>
      <c r="B109" s="65"/>
      <c r="C109" s="65"/>
      <c r="D109" s="65"/>
    </row>
    <row r="110" spans="1:5" hidden="1">
      <c r="A110" s="22" t="s">
        <v>93</v>
      </c>
      <c r="B110" s="65"/>
      <c r="C110" s="65"/>
      <c r="D110" s="65"/>
    </row>
    <row r="111" spans="1:5" s="11" customFormat="1" hidden="1">
      <c r="A111" s="27" t="s">
        <v>94</v>
      </c>
      <c r="B111" s="67">
        <f t="shared" ref="B111:C111" si="15">SUM(B107:B110)</f>
        <v>0</v>
      </c>
      <c r="C111" s="67">
        <f t="shared" si="15"/>
        <v>0</v>
      </c>
      <c r="D111" s="67"/>
      <c r="E111" s="44"/>
    </row>
    <row r="112" spans="1:5" s="11" customFormat="1" ht="6" hidden="1" customHeight="1">
      <c r="A112" s="45"/>
      <c r="B112" s="72"/>
      <c r="C112" s="72"/>
      <c r="D112" s="72"/>
    </row>
    <row r="113" spans="1:5" s="11" customFormat="1" hidden="1">
      <c r="A113" s="27" t="s">
        <v>95</v>
      </c>
      <c r="B113" s="67"/>
      <c r="C113" s="67"/>
      <c r="D113" s="67"/>
      <c r="E113" s="44"/>
    </row>
    <row r="114" spans="1:5" hidden="1">
      <c r="A114" s="22" t="s">
        <v>96</v>
      </c>
      <c r="B114" s="65"/>
      <c r="C114" s="65"/>
      <c r="D114" s="65"/>
    </row>
    <row r="115" spans="1:5" hidden="1">
      <c r="A115" s="22" t="s">
        <v>97</v>
      </c>
      <c r="B115" s="65"/>
      <c r="C115" s="65"/>
      <c r="D115" s="65"/>
    </row>
    <row r="116" spans="1:5" hidden="1">
      <c r="A116" s="22" t="s">
        <v>98</v>
      </c>
      <c r="B116" s="65"/>
      <c r="C116" s="65"/>
      <c r="D116" s="65"/>
    </row>
    <row r="117" spans="1:5" hidden="1">
      <c r="A117" s="22" t="s">
        <v>99</v>
      </c>
      <c r="B117" s="65"/>
      <c r="C117" s="65"/>
      <c r="D117" s="65"/>
    </row>
    <row r="118" spans="1:5" hidden="1">
      <c r="A118" s="22" t="s">
        <v>100</v>
      </c>
      <c r="B118" s="65"/>
      <c r="C118" s="65"/>
      <c r="D118" s="65"/>
    </row>
    <row r="119" spans="1:5" s="11" customFormat="1" hidden="1">
      <c r="A119" s="27" t="s">
        <v>101</v>
      </c>
      <c r="B119" s="67">
        <f t="shared" ref="B119:C119" si="16">SUM(B114:B118)</f>
        <v>0</v>
      </c>
      <c r="C119" s="67">
        <f t="shared" si="16"/>
        <v>0</v>
      </c>
      <c r="D119" s="67"/>
      <c r="E119" s="44"/>
    </row>
    <row r="120" spans="1:5" s="11" customFormat="1" ht="6" hidden="1" customHeight="1">
      <c r="A120" s="45"/>
      <c r="B120" s="72"/>
      <c r="C120" s="72"/>
      <c r="D120" s="72"/>
    </row>
    <row r="121" spans="1:5">
      <c r="A121" s="27" t="s">
        <v>102</v>
      </c>
      <c r="B121" s="64"/>
      <c r="C121" s="64"/>
      <c r="D121" s="64"/>
      <c r="E121" s="28"/>
    </row>
    <row r="122" spans="1:5">
      <c r="A122" s="22" t="s">
        <v>103</v>
      </c>
      <c r="B122" s="65">
        <v>4500</v>
      </c>
      <c r="C122" s="65">
        <v>4500</v>
      </c>
      <c r="D122" s="65">
        <v>4500</v>
      </c>
    </row>
    <row r="123" spans="1:5">
      <c r="A123" s="22" t="s">
        <v>104</v>
      </c>
      <c r="B123" s="65">
        <v>7500</v>
      </c>
      <c r="C123" s="65">
        <v>7500</v>
      </c>
      <c r="D123" s="65">
        <v>6250</v>
      </c>
    </row>
    <row r="124" spans="1:5" hidden="1">
      <c r="A124" s="22" t="s">
        <v>105</v>
      </c>
      <c r="B124" s="65"/>
      <c r="C124" s="65"/>
      <c r="D124" s="65"/>
    </row>
    <row r="125" spans="1:5">
      <c r="A125" s="22" t="s">
        <v>106</v>
      </c>
      <c r="B125" s="65">
        <v>6000</v>
      </c>
      <c r="C125" s="65">
        <v>6000</v>
      </c>
      <c r="D125" s="65">
        <v>1507.5</v>
      </c>
    </row>
    <row r="126" spans="1:5">
      <c r="A126" s="22" t="s">
        <v>107</v>
      </c>
      <c r="B126" s="65">
        <v>99.999999999999986</v>
      </c>
      <c r="C126" s="65">
        <v>35</v>
      </c>
      <c r="D126" s="65">
        <v>35</v>
      </c>
    </row>
    <row r="127" spans="1:5" hidden="1">
      <c r="A127" s="22" t="s">
        <v>108</v>
      </c>
      <c r="B127" s="65"/>
      <c r="C127" s="65"/>
      <c r="D127" s="65"/>
    </row>
    <row r="128" spans="1:5" hidden="1">
      <c r="A128" s="22" t="s">
        <v>109</v>
      </c>
      <c r="B128" s="65"/>
      <c r="C128" s="65"/>
      <c r="D128" s="65"/>
    </row>
    <row r="129" spans="1:4" s="47" customFormat="1">
      <c r="A129" s="46" t="s">
        <v>110</v>
      </c>
      <c r="B129" s="68"/>
      <c r="C129" s="68"/>
      <c r="D129" s="68"/>
    </row>
    <row r="130" spans="1:4" s="47" customFormat="1">
      <c r="A130" s="49" t="s">
        <v>111</v>
      </c>
      <c r="B130" s="68"/>
      <c r="C130" s="68"/>
      <c r="D130" s="68"/>
    </row>
    <row r="131" spans="1:4">
      <c r="A131" s="34" t="s">
        <v>303</v>
      </c>
      <c r="B131" s="65">
        <v>6500.0000000000009</v>
      </c>
      <c r="C131" s="65">
        <v>6500</v>
      </c>
      <c r="D131" s="402">
        <v>42616.67</v>
      </c>
    </row>
    <row r="132" spans="1:4">
      <c r="A132" s="34" t="s">
        <v>305</v>
      </c>
      <c r="B132" s="65">
        <v>8900.0000000000018</v>
      </c>
      <c r="C132" s="65">
        <v>8766.67</v>
      </c>
      <c r="D132" s="402"/>
    </row>
    <row r="133" spans="1:4">
      <c r="A133" s="34" t="s">
        <v>306</v>
      </c>
      <c r="B133" s="65">
        <v>6500.0000000000009</v>
      </c>
      <c r="C133" s="65">
        <v>6500</v>
      </c>
      <c r="D133" s="402"/>
    </row>
    <row r="134" spans="1:4">
      <c r="A134" s="34" t="s">
        <v>307</v>
      </c>
      <c r="B134" s="65">
        <v>8900.0000000000018</v>
      </c>
      <c r="C134" s="65">
        <v>4133.33</v>
      </c>
      <c r="D134" s="402"/>
    </row>
    <row r="135" spans="1:4">
      <c r="A135" s="34" t="s">
        <v>309</v>
      </c>
      <c r="B135" s="65">
        <v>8900.0000000000018</v>
      </c>
      <c r="C135" s="65">
        <v>8766.66</v>
      </c>
      <c r="D135" s="402"/>
    </row>
    <row r="136" spans="1:4">
      <c r="A136" s="34" t="s">
        <v>113</v>
      </c>
      <c r="B136" s="65">
        <v>8900.0000000000018</v>
      </c>
      <c r="C136" s="65">
        <v>8766.67</v>
      </c>
      <c r="D136" s="402"/>
    </row>
    <row r="137" spans="1:4">
      <c r="A137" s="34" t="s">
        <v>114</v>
      </c>
      <c r="B137" s="65">
        <v>8900.0000000000018</v>
      </c>
      <c r="C137" s="65">
        <v>8766.67</v>
      </c>
      <c r="D137" s="402"/>
    </row>
    <row r="138" spans="1:4" s="50" customFormat="1">
      <c r="A138" s="49" t="s">
        <v>244</v>
      </c>
      <c r="B138" s="69">
        <f>SUM(B131:B137)</f>
        <v>57500.000000000007</v>
      </c>
      <c r="C138" s="69">
        <f>SUM(C131:C137)</f>
        <v>52200</v>
      </c>
      <c r="D138" s="69">
        <f>SUM(D131:D137)</f>
        <v>42616.67</v>
      </c>
    </row>
    <row r="139" spans="1:4" s="47" customFormat="1">
      <c r="A139" s="49" t="s">
        <v>122</v>
      </c>
      <c r="B139" s="68"/>
      <c r="C139" s="68"/>
      <c r="D139" s="68"/>
    </row>
    <row r="140" spans="1:4">
      <c r="A140" s="35" t="s">
        <v>124</v>
      </c>
      <c r="B140" s="65">
        <v>12000</v>
      </c>
      <c r="C140" s="65">
        <v>0</v>
      </c>
      <c r="D140" s="65">
        <v>4000</v>
      </c>
    </row>
    <row r="141" spans="1:4" s="47" customFormat="1">
      <c r="A141" s="52" t="s">
        <v>125</v>
      </c>
      <c r="B141" s="68"/>
      <c r="C141" s="68"/>
      <c r="D141" s="68"/>
    </row>
    <row r="142" spans="1:4">
      <c r="A142" s="36" t="s">
        <v>126</v>
      </c>
      <c r="B142" s="65">
        <v>21560</v>
      </c>
      <c r="C142" s="65">
        <v>26533.35</v>
      </c>
      <c r="D142" s="65">
        <f>1835+18343.3</f>
        <v>20178.3</v>
      </c>
    </row>
    <row r="143" spans="1:4">
      <c r="A143" s="36" t="s">
        <v>245</v>
      </c>
      <c r="B143" s="65">
        <v>3999.9999999999995</v>
      </c>
      <c r="C143" s="65">
        <v>0</v>
      </c>
      <c r="D143" s="65">
        <v>0</v>
      </c>
    </row>
    <row r="144" spans="1:4" hidden="1">
      <c r="A144" s="36" t="s">
        <v>127</v>
      </c>
      <c r="B144" s="65"/>
      <c r="C144" s="65">
        <v>0</v>
      </c>
      <c r="D144" s="65"/>
    </row>
    <row r="145" spans="1:4">
      <c r="A145" s="36" t="s">
        <v>310</v>
      </c>
      <c r="B145" s="65">
        <v>3999.9999999999995</v>
      </c>
      <c r="C145" s="65">
        <v>0</v>
      </c>
      <c r="D145" s="65">
        <v>0</v>
      </c>
    </row>
    <row r="146" spans="1:4" s="50" customFormat="1">
      <c r="A146" s="52" t="s">
        <v>131</v>
      </c>
      <c r="B146" s="69">
        <f t="shared" ref="B146:C146" si="17">SUM(B142:B145)</f>
        <v>29560</v>
      </c>
      <c r="C146" s="69">
        <f t="shared" si="17"/>
        <v>26533.35</v>
      </c>
      <c r="D146" s="69">
        <f t="shared" ref="D146" si="18">SUM(D142:D145)</f>
        <v>20178.3</v>
      </c>
    </row>
    <row r="147" spans="1:4" hidden="1">
      <c r="A147" s="35" t="s">
        <v>246</v>
      </c>
      <c r="B147" s="65"/>
      <c r="C147" s="65"/>
      <c r="D147" s="65"/>
    </row>
    <row r="148" spans="1:4" s="50" customFormat="1">
      <c r="A148" s="49" t="s">
        <v>247</v>
      </c>
      <c r="B148" s="69">
        <f t="shared" ref="B148:C148" si="19">SUM(B147,B146,B140)</f>
        <v>41560</v>
      </c>
      <c r="C148" s="69">
        <f t="shared" si="19"/>
        <v>26533.35</v>
      </c>
      <c r="D148" s="69">
        <f t="shared" ref="D148" si="20">SUM(D147,D146,D140)</f>
        <v>24178.3</v>
      </c>
    </row>
    <row r="149" spans="1:4" hidden="1">
      <c r="A149" s="37" t="s">
        <v>132</v>
      </c>
      <c r="B149" s="65"/>
      <c r="C149" s="65"/>
      <c r="D149" s="65"/>
    </row>
    <row r="150" spans="1:4">
      <c r="A150" s="37" t="s">
        <v>133</v>
      </c>
      <c r="B150" s="65">
        <v>400</v>
      </c>
      <c r="C150" s="65">
        <v>400</v>
      </c>
      <c r="D150" s="65">
        <f>49.5+66.38</f>
        <v>115.88</v>
      </c>
    </row>
    <row r="151" spans="1:4">
      <c r="A151" s="37" t="s">
        <v>134</v>
      </c>
      <c r="B151" s="65">
        <v>5300</v>
      </c>
      <c r="C151" s="65">
        <v>9280</v>
      </c>
      <c r="D151" s="65">
        <v>315</v>
      </c>
    </row>
    <row r="152" spans="1:4" s="50" customFormat="1">
      <c r="A152" s="46" t="s">
        <v>135</v>
      </c>
      <c r="B152" s="69">
        <f t="shared" ref="B152:C152" si="21">SUM(B149:B151,B148,B138)</f>
        <v>104760</v>
      </c>
      <c r="C152" s="69">
        <f t="shared" si="21"/>
        <v>88413.35</v>
      </c>
      <c r="D152" s="69">
        <f t="shared" ref="D152" si="22">SUM(D149:D151,D148,D138)</f>
        <v>67225.850000000006</v>
      </c>
    </row>
    <row r="153" spans="1:4">
      <c r="A153" s="23" t="s">
        <v>136</v>
      </c>
      <c r="B153" s="65">
        <v>0</v>
      </c>
      <c r="C153" s="65">
        <v>1000</v>
      </c>
      <c r="D153" s="65">
        <v>1000</v>
      </c>
    </row>
    <row r="154" spans="1:4" hidden="1">
      <c r="A154" s="23" t="s">
        <v>137</v>
      </c>
      <c r="B154" s="65"/>
      <c r="C154" s="65"/>
      <c r="D154" s="65"/>
    </row>
    <row r="155" spans="1:4" hidden="1">
      <c r="A155" s="23" t="s">
        <v>138</v>
      </c>
      <c r="B155" s="65"/>
      <c r="C155" s="65"/>
      <c r="D155" s="65"/>
    </row>
    <row r="156" spans="1:4" hidden="1">
      <c r="A156" s="23" t="s">
        <v>139</v>
      </c>
      <c r="B156" s="65"/>
      <c r="C156" s="65"/>
      <c r="D156" s="65"/>
    </row>
    <row r="157" spans="1:4">
      <c r="A157" s="23" t="s">
        <v>140</v>
      </c>
      <c r="B157" s="65">
        <v>900</v>
      </c>
      <c r="C157" s="65">
        <v>900</v>
      </c>
      <c r="D157" s="65">
        <v>614.4</v>
      </c>
    </row>
    <row r="158" spans="1:4" hidden="1">
      <c r="A158" s="23" t="s">
        <v>141</v>
      </c>
      <c r="B158" s="65"/>
      <c r="C158" s="65"/>
      <c r="D158" s="65"/>
    </row>
    <row r="159" spans="1:4">
      <c r="A159" s="23" t="s">
        <v>311</v>
      </c>
      <c r="B159" s="65">
        <v>0</v>
      </c>
      <c r="C159" s="65">
        <v>2500</v>
      </c>
      <c r="D159" s="65">
        <v>2500</v>
      </c>
    </row>
    <row r="160" spans="1:4" hidden="1">
      <c r="A160" s="23" t="s">
        <v>143</v>
      </c>
      <c r="B160" s="65"/>
      <c r="C160" s="65"/>
      <c r="D160" s="65"/>
    </row>
    <row r="161" spans="1:5" s="11" customFormat="1">
      <c r="A161" s="27" t="s">
        <v>144</v>
      </c>
      <c r="B161" s="67">
        <f t="shared" ref="B161:C161" si="23">SUM(B122:B128,B152,B153:B160)</f>
        <v>123760</v>
      </c>
      <c r="C161" s="67">
        <f t="shared" si="23"/>
        <v>110848.35</v>
      </c>
      <c r="D161" s="67">
        <f t="shared" ref="D161" si="24">SUM(D122:D128,D152,D153:D160)</f>
        <v>83632.75</v>
      </c>
      <c r="E161" s="44"/>
    </row>
    <row r="162" spans="1:5" s="11" customFormat="1" ht="6" customHeight="1">
      <c r="A162" s="45"/>
      <c r="B162" s="72"/>
      <c r="C162" s="72"/>
      <c r="D162" s="72"/>
    </row>
    <row r="163" spans="1:5">
      <c r="A163" s="27" t="s">
        <v>145</v>
      </c>
      <c r="B163" s="64"/>
      <c r="C163" s="64"/>
      <c r="D163" s="64"/>
      <c r="E163" s="28"/>
    </row>
    <row r="164" spans="1:5" hidden="1">
      <c r="A164" s="23" t="s">
        <v>146</v>
      </c>
      <c r="B164" s="65"/>
      <c r="C164" s="65"/>
      <c r="D164" s="65"/>
    </row>
    <row r="165" spans="1:5" hidden="1">
      <c r="A165" s="23" t="s">
        <v>147</v>
      </c>
      <c r="B165" s="65"/>
      <c r="C165" s="65"/>
      <c r="D165" s="65"/>
    </row>
    <row r="166" spans="1:5" hidden="1">
      <c r="A166" s="23" t="s">
        <v>148</v>
      </c>
      <c r="B166" s="65"/>
      <c r="C166" s="65"/>
      <c r="D166" s="65"/>
    </row>
    <row r="167" spans="1:5">
      <c r="A167" s="23" t="s">
        <v>249</v>
      </c>
      <c r="B167" s="65">
        <v>9060</v>
      </c>
      <c r="C167" s="65">
        <v>7530</v>
      </c>
      <c r="D167" s="65">
        <v>2515.62</v>
      </c>
    </row>
    <row r="168" spans="1:5">
      <c r="A168" s="23" t="s">
        <v>250</v>
      </c>
      <c r="B168" s="65">
        <v>1000</v>
      </c>
      <c r="C168" s="65">
        <v>1032.06</v>
      </c>
      <c r="D168" s="65">
        <f>640+333.82</f>
        <v>973.81999999999994</v>
      </c>
    </row>
    <row r="169" spans="1:5">
      <c r="A169" s="23" t="s">
        <v>151</v>
      </c>
      <c r="B169" s="65">
        <v>11100</v>
      </c>
      <c r="C169" s="65">
        <v>6000</v>
      </c>
      <c r="D169" s="65">
        <v>4900</v>
      </c>
    </row>
    <row r="170" spans="1:5">
      <c r="A170" s="23" t="s">
        <v>251</v>
      </c>
      <c r="B170" s="65">
        <v>18125.5</v>
      </c>
      <c r="C170" s="65">
        <v>18783.18</v>
      </c>
      <c r="D170" s="65">
        <v>15697.29</v>
      </c>
    </row>
    <row r="171" spans="1:5" hidden="1">
      <c r="A171" s="23" t="s">
        <v>152</v>
      </c>
      <c r="B171" s="65"/>
      <c r="C171" s="65"/>
      <c r="D171" s="65"/>
    </row>
    <row r="172" spans="1:5" s="47" customFormat="1">
      <c r="A172" s="53" t="s">
        <v>153</v>
      </c>
      <c r="B172" s="68"/>
      <c r="C172" s="68"/>
      <c r="D172" s="68"/>
    </row>
    <row r="173" spans="1:5">
      <c r="A173" s="31" t="s">
        <v>154</v>
      </c>
      <c r="B173" s="65">
        <v>7200</v>
      </c>
      <c r="C173" s="65">
        <v>8804.15</v>
      </c>
      <c r="D173" s="65">
        <v>4873.5600000000004</v>
      </c>
    </row>
    <row r="174" spans="1:5">
      <c r="A174" s="31" t="s">
        <v>155</v>
      </c>
      <c r="B174" s="65">
        <v>14000</v>
      </c>
      <c r="C174" s="65">
        <v>12000</v>
      </c>
      <c r="D174" s="65">
        <v>5594.53</v>
      </c>
    </row>
    <row r="175" spans="1:5">
      <c r="A175" s="31" t="s">
        <v>156</v>
      </c>
      <c r="B175" s="65">
        <v>3464</v>
      </c>
      <c r="C175" s="65">
        <v>3570.04</v>
      </c>
      <c r="D175" s="65">
        <v>2904.8</v>
      </c>
    </row>
    <row r="176" spans="1:5">
      <c r="A176" s="31" t="s">
        <v>157</v>
      </c>
      <c r="B176" s="65">
        <v>1000</v>
      </c>
      <c r="C176" s="65">
        <v>399.95</v>
      </c>
      <c r="D176" s="65">
        <v>0</v>
      </c>
    </row>
    <row r="177" spans="1:5">
      <c r="A177" s="31" t="s">
        <v>158</v>
      </c>
      <c r="B177" s="65">
        <v>2700</v>
      </c>
      <c r="C177" s="65">
        <v>2855</v>
      </c>
      <c r="D177" s="65">
        <v>2355</v>
      </c>
    </row>
    <row r="178" spans="1:5">
      <c r="A178" s="31" t="s">
        <v>159</v>
      </c>
      <c r="B178" s="65">
        <v>4800</v>
      </c>
      <c r="C178" s="65">
        <v>4991.6099999999997</v>
      </c>
      <c r="D178" s="65">
        <v>3660.46</v>
      </c>
    </row>
    <row r="179" spans="1:5" s="50" customFormat="1">
      <c r="A179" s="53" t="s">
        <v>160</v>
      </c>
      <c r="B179" s="69">
        <f t="shared" ref="B179:C179" si="25">SUM(B173:B178)</f>
        <v>33164</v>
      </c>
      <c r="C179" s="69">
        <f t="shared" si="25"/>
        <v>32620.750000000004</v>
      </c>
      <c r="D179" s="69">
        <f t="shared" ref="D179" si="26">SUM(D173:D178)</f>
        <v>19388.349999999999</v>
      </c>
    </row>
    <row r="180" spans="1:5" hidden="1">
      <c r="A180" s="23" t="s">
        <v>161</v>
      </c>
      <c r="B180" s="65"/>
      <c r="C180" s="65"/>
      <c r="D180" s="65"/>
    </row>
    <row r="181" spans="1:5">
      <c r="A181" s="23" t="s">
        <v>162</v>
      </c>
      <c r="B181" s="65">
        <v>840</v>
      </c>
      <c r="C181" s="65">
        <v>791.22</v>
      </c>
      <c r="D181" s="65">
        <v>652.44000000000005</v>
      </c>
    </row>
    <row r="182" spans="1:5" ht="15" customHeight="1">
      <c r="A182" s="23" t="s">
        <v>163</v>
      </c>
      <c r="B182" s="402">
        <v>7200</v>
      </c>
      <c r="C182" s="65">
        <v>6000</v>
      </c>
      <c r="D182" s="65">
        <v>2102.38</v>
      </c>
      <c r="E182" s="403" t="s">
        <v>312</v>
      </c>
    </row>
    <row r="183" spans="1:5" ht="36" customHeight="1">
      <c r="A183" s="23" t="s">
        <v>164</v>
      </c>
      <c r="B183" s="402"/>
      <c r="C183" s="65">
        <v>1000.06</v>
      </c>
      <c r="D183" s="65">
        <v>0</v>
      </c>
      <c r="E183" s="403"/>
    </row>
    <row r="184" spans="1:5" s="11" customFormat="1">
      <c r="A184" s="27" t="s">
        <v>165</v>
      </c>
      <c r="B184" s="67">
        <f>SUM(B164:B171,B179,B180:B182)</f>
        <v>80489.5</v>
      </c>
      <c r="C184" s="67">
        <f>SUM(C164:C171,C179,C180:C183)</f>
        <v>73757.27</v>
      </c>
      <c r="D184" s="67">
        <f>SUM(D164:D171,D179,D180:D183)</f>
        <v>46229.9</v>
      </c>
      <c r="E184" s="44"/>
    </row>
    <row r="185" spans="1:5" s="11" customFormat="1" ht="6" customHeight="1">
      <c r="A185" s="45"/>
      <c r="B185" s="72"/>
      <c r="C185" s="72"/>
      <c r="D185" s="72"/>
    </row>
    <row r="186" spans="1:5">
      <c r="A186" s="27" t="s">
        <v>166</v>
      </c>
      <c r="B186" s="64"/>
      <c r="C186" s="64"/>
      <c r="D186" s="64"/>
      <c r="E186" s="28"/>
    </row>
    <row r="187" spans="1:5">
      <c r="A187" s="23" t="s">
        <v>167</v>
      </c>
      <c r="B187" s="65">
        <v>421.2</v>
      </c>
      <c r="C187" s="65">
        <v>0</v>
      </c>
      <c r="D187" s="65">
        <v>421.2</v>
      </c>
    </row>
    <row r="188" spans="1:5">
      <c r="A188" s="23" t="s">
        <v>168</v>
      </c>
      <c r="B188" s="65">
        <f>800.17</f>
        <v>800.17</v>
      </c>
      <c r="C188" s="65">
        <f>800.17</f>
        <v>800.17</v>
      </c>
      <c r="D188" s="65">
        <v>365.12</v>
      </c>
    </row>
    <row r="189" spans="1:5">
      <c r="A189" s="23" t="s">
        <v>169</v>
      </c>
      <c r="B189" s="65">
        <v>4747.38</v>
      </c>
      <c r="C189" s="65">
        <v>4747.38</v>
      </c>
      <c r="D189" s="65">
        <v>2245.34</v>
      </c>
    </row>
    <row r="190" spans="1:5">
      <c r="A190" s="23" t="s">
        <v>170</v>
      </c>
      <c r="B190" s="65">
        <v>4000</v>
      </c>
      <c r="C190" s="65">
        <v>4000</v>
      </c>
      <c r="D190" s="65">
        <v>1986.5</v>
      </c>
    </row>
    <row r="191" spans="1:5">
      <c r="A191" s="23" t="s">
        <v>171</v>
      </c>
      <c r="B191" s="65">
        <v>900</v>
      </c>
      <c r="C191" s="65">
        <v>921.8</v>
      </c>
      <c r="D191" s="65">
        <v>775.22</v>
      </c>
    </row>
    <row r="192" spans="1:5" s="11" customFormat="1">
      <c r="A192" s="27" t="s">
        <v>172</v>
      </c>
      <c r="B192" s="67">
        <f>SUM(B187:B191)</f>
        <v>10868.75</v>
      </c>
      <c r="C192" s="67">
        <f t="shared" ref="C192" si="27">SUM(C187:C191)</f>
        <v>10469.349999999999</v>
      </c>
      <c r="D192" s="67">
        <f>SUM(D187:D191)</f>
        <v>5793.38</v>
      </c>
      <c r="E192" s="44"/>
    </row>
    <row r="193" spans="1:5" s="11" customFormat="1" ht="6" customHeight="1">
      <c r="A193" s="45"/>
      <c r="B193" s="72"/>
      <c r="C193" s="72"/>
      <c r="D193" s="72"/>
    </row>
    <row r="194" spans="1:5">
      <c r="A194" s="27" t="s">
        <v>173</v>
      </c>
      <c r="B194" s="64"/>
      <c r="C194" s="64"/>
      <c r="D194" s="64"/>
      <c r="E194" s="28"/>
    </row>
    <row r="195" spans="1:5" s="47" customFormat="1">
      <c r="A195" s="53" t="s">
        <v>174</v>
      </c>
      <c r="B195" s="68"/>
      <c r="C195" s="68"/>
      <c r="D195" s="68"/>
    </row>
    <row r="196" spans="1:5">
      <c r="A196" s="31" t="s">
        <v>313</v>
      </c>
      <c r="B196" s="65">
        <f>984+150+776+700</f>
        <v>2610</v>
      </c>
      <c r="C196" s="65">
        <v>1238.4000000000001</v>
      </c>
      <c r="D196" s="65">
        <v>758.3</v>
      </c>
    </row>
    <row r="197" spans="1:5">
      <c r="A197" s="31" t="s">
        <v>176</v>
      </c>
      <c r="B197" s="65">
        <v>1244</v>
      </c>
      <c r="C197" s="65">
        <v>1110.06</v>
      </c>
      <c r="D197" s="65">
        <v>1693.32</v>
      </c>
    </row>
    <row r="198" spans="1:5">
      <c r="A198" s="31" t="s">
        <v>177</v>
      </c>
      <c r="B198" s="65">
        <f>5408.04+1000</f>
        <v>6408.04</v>
      </c>
      <c r="C198" s="65">
        <v>5408.04</v>
      </c>
      <c r="D198" s="65">
        <v>7386.36</v>
      </c>
    </row>
    <row r="199" spans="1:5">
      <c r="A199" s="31" t="s">
        <v>178</v>
      </c>
      <c r="B199" s="65">
        <v>1859</v>
      </c>
      <c r="C199" s="65">
        <v>3000.01</v>
      </c>
      <c r="D199" s="65">
        <v>1628.74</v>
      </c>
    </row>
    <row r="200" spans="1:5">
      <c r="A200" s="31" t="s">
        <v>179</v>
      </c>
      <c r="B200" s="65">
        <f>4667+150</f>
        <v>4817</v>
      </c>
      <c r="C200" s="65">
        <v>4390.7299999999996</v>
      </c>
      <c r="D200" s="65">
        <v>3718.52</v>
      </c>
    </row>
    <row r="201" spans="1:5" s="50" customFormat="1">
      <c r="A201" s="53" t="s">
        <v>180</v>
      </c>
      <c r="B201" s="69">
        <f t="shared" ref="B201:C201" si="28">SUM(B196:B200)</f>
        <v>16938.04</v>
      </c>
      <c r="C201" s="69">
        <f t="shared" si="28"/>
        <v>15147.24</v>
      </c>
      <c r="D201" s="69">
        <f t="shared" ref="D201" si="29">SUM(D196:D200)</f>
        <v>15185.24</v>
      </c>
    </row>
    <row r="202" spans="1:5" hidden="1">
      <c r="A202" s="23" t="s">
        <v>181</v>
      </c>
      <c r="B202" s="65"/>
      <c r="C202" s="65"/>
      <c r="D202" s="65"/>
    </row>
    <row r="203" spans="1:5" hidden="1">
      <c r="A203" s="23" t="s">
        <v>182</v>
      </c>
      <c r="B203" s="65"/>
      <c r="C203" s="65"/>
      <c r="D203" s="65"/>
    </row>
    <row r="204" spans="1:5">
      <c r="A204" s="23" t="s">
        <v>183</v>
      </c>
      <c r="B204" s="65">
        <v>1702.47</v>
      </c>
      <c r="C204" s="65">
        <v>1702.47</v>
      </c>
      <c r="D204" s="65">
        <v>1707.22</v>
      </c>
    </row>
    <row r="205" spans="1:5">
      <c r="A205" s="23" t="s">
        <v>184</v>
      </c>
      <c r="B205" s="65">
        <v>850.00000000000011</v>
      </c>
      <c r="C205" s="65">
        <v>500.03</v>
      </c>
      <c r="D205" s="65">
        <v>0</v>
      </c>
    </row>
    <row r="206" spans="1:5" hidden="1">
      <c r="A206" s="23" t="s">
        <v>185</v>
      </c>
      <c r="B206" s="65"/>
      <c r="C206" s="65"/>
      <c r="D206" s="65"/>
    </row>
    <row r="207" spans="1:5" hidden="1">
      <c r="A207" s="23" t="s">
        <v>186</v>
      </c>
      <c r="B207" s="65"/>
      <c r="C207" s="65"/>
      <c r="D207" s="65"/>
    </row>
    <row r="208" spans="1:5">
      <c r="A208" s="23" t="s">
        <v>187</v>
      </c>
      <c r="B208" s="65">
        <v>1000.0000000000001</v>
      </c>
      <c r="C208" s="65">
        <v>1000.06</v>
      </c>
      <c r="D208" s="65">
        <v>0</v>
      </c>
    </row>
    <row r="209" spans="1:5" s="47" customFormat="1">
      <c r="A209" s="53" t="s">
        <v>188</v>
      </c>
      <c r="B209" s="68"/>
      <c r="C209" s="68"/>
      <c r="D209" s="68"/>
    </row>
    <row r="210" spans="1:5">
      <c r="A210" s="31" t="s">
        <v>189</v>
      </c>
      <c r="B210" s="65">
        <v>800</v>
      </c>
      <c r="C210" s="65">
        <v>0</v>
      </c>
      <c r="D210" s="65">
        <v>576.52</v>
      </c>
    </row>
    <row r="211" spans="1:5" hidden="1">
      <c r="A211" s="31" t="s">
        <v>190</v>
      </c>
      <c r="B211" s="65"/>
      <c r="C211" s="65"/>
      <c r="D211" s="65"/>
    </row>
    <row r="212" spans="1:5">
      <c r="A212" s="31" t="s">
        <v>191</v>
      </c>
      <c r="B212" s="65">
        <v>8000</v>
      </c>
      <c r="C212" s="65">
        <v>8000</v>
      </c>
      <c r="D212" s="65">
        <v>6790.77</v>
      </c>
    </row>
    <row r="213" spans="1:5" s="47" customFormat="1">
      <c r="A213" s="53" t="s">
        <v>192</v>
      </c>
      <c r="B213" s="69">
        <f>SUM(B210:B212)</f>
        <v>8800</v>
      </c>
      <c r="C213" s="69">
        <f>SUM(C210:C212)</f>
        <v>8000</v>
      </c>
      <c r="D213" s="69">
        <f>SUM(D210:D212)</f>
        <v>7367.2900000000009</v>
      </c>
    </row>
    <row r="214" spans="1:5" s="11" customFormat="1">
      <c r="A214" s="27" t="s">
        <v>193</v>
      </c>
      <c r="B214" s="67">
        <f>SUM(B213,B202:B208,B201)</f>
        <v>29290.510000000002</v>
      </c>
      <c r="C214" s="67">
        <f>SUM(C213,C202:C208,C201)</f>
        <v>26349.8</v>
      </c>
      <c r="D214" s="67">
        <f>SUM(D213,D202:D208,D201)</f>
        <v>24259.75</v>
      </c>
      <c r="E214" s="44"/>
    </row>
    <row r="215" spans="1:5" s="11" customFormat="1" ht="6" customHeight="1">
      <c r="A215" s="45"/>
      <c r="B215" s="72"/>
      <c r="C215" s="72"/>
      <c r="D215" s="72"/>
    </row>
    <row r="216" spans="1:5">
      <c r="A216" s="27" t="s">
        <v>194</v>
      </c>
      <c r="B216" s="64"/>
      <c r="C216" s="64"/>
      <c r="D216" s="64"/>
      <c r="E216" s="28"/>
    </row>
    <row r="217" spans="1:5" s="47" customFormat="1">
      <c r="A217" s="53" t="s">
        <v>195</v>
      </c>
      <c r="B217" s="68"/>
      <c r="C217" s="68"/>
      <c r="D217" s="68"/>
    </row>
    <row r="218" spans="1:5">
      <c r="A218" s="61" t="s">
        <v>314</v>
      </c>
      <c r="B218" s="65">
        <v>40000</v>
      </c>
      <c r="C218" s="65">
        <v>42500</v>
      </c>
      <c r="D218" s="404">
        <v>245854.26</v>
      </c>
    </row>
    <row r="219" spans="1:5">
      <c r="A219" s="61" t="s">
        <v>314</v>
      </c>
      <c r="B219" s="65">
        <v>40000</v>
      </c>
      <c r="C219" s="65">
        <v>34166.67</v>
      </c>
      <c r="D219" s="404"/>
    </row>
    <row r="220" spans="1:5">
      <c r="A220" s="61" t="s">
        <v>315</v>
      </c>
      <c r="B220" s="65">
        <v>20000</v>
      </c>
      <c r="C220" s="65">
        <v>22500</v>
      </c>
      <c r="D220" s="404"/>
    </row>
    <row r="221" spans="1:5">
      <c r="A221" s="61" t="s">
        <v>316</v>
      </c>
      <c r="B221" s="65">
        <v>35000.000000000007</v>
      </c>
      <c r="C221" s="65">
        <v>31666.67</v>
      </c>
      <c r="D221" s="404"/>
    </row>
    <row r="222" spans="1:5">
      <c r="A222" s="61" t="s">
        <v>320</v>
      </c>
      <c r="B222" s="65">
        <v>30000</v>
      </c>
      <c r="C222" s="65">
        <f>16875+11250</f>
        <v>28125</v>
      </c>
      <c r="D222" s="404"/>
    </row>
    <row r="223" spans="1:5">
      <c r="A223" s="61" t="s">
        <v>323</v>
      </c>
      <c r="B223" s="65">
        <v>30000</v>
      </c>
      <c r="C223" s="65">
        <v>30000</v>
      </c>
      <c r="D223" s="404"/>
    </row>
    <row r="224" spans="1:5">
      <c r="A224" s="61" t="s">
        <v>324</v>
      </c>
      <c r="B224" s="65">
        <v>30000</v>
      </c>
      <c r="C224" s="65">
        <v>17500</v>
      </c>
      <c r="D224" s="404"/>
    </row>
    <row r="225" spans="1:5">
      <c r="A225" s="61" t="s">
        <v>325</v>
      </c>
      <c r="B225" s="65">
        <v>30000</v>
      </c>
      <c r="C225" s="65">
        <v>15000</v>
      </c>
      <c r="D225" s="404"/>
    </row>
    <row r="226" spans="1:5">
      <c r="A226" s="61" t="s">
        <v>326</v>
      </c>
      <c r="B226" s="65">
        <v>30000</v>
      </c>
      <c r="C226" s="65">
        <v>10000</v>
      </c>
      <c r="D226" s="404"/>
    </row>
    <row r="227" spans="1:5">
      <c r="A227" s="61" t="s">
        <v>327</v>
      </c>
      <c r="B227" s="65">
        <v>86580</v>
      </c>
      <c r="C227" s="65">
        <v>22200</v>
      </c>
      <c r="D227" s="404"/>
    </row>
    <row r="228" spans="1:5">
      <c r="A228" s="61" t="s">
        <v>328</v>
      </c>
      <c r="B228" s="65">
        <v>42000</v>
      </c>
      <c r="C228" s="65">
        <v>32000.03</v>
      </c>
      <c r="D228" s="404"/>
    </row>
    <row r="229" spans="1:5">
      <c r="A229" s="61" t="s">
        <v>330</v>
      </c>
      <c r="B229" s="65">
        <v>17500</v>
      </c>
      <c r="C229" s="65">
        <v>0</v>
      </c>
      <c r="D229" s="404"/>
    </row>
    <row r="230" spans="1:5">
      <c r="A230" s="61" t="s">
        <v>331</v>
      </c>
      <c r="B230" s="65">
        <v>6450</v>
      </c>
      <c r="C230" s="65">
        <v>6450</v>
      </c>
      <c r="D230" s="404"/>
    </row>
    <row r="231" spans="1:5">
      <c r="A231" s="61" t="s">
        <v>215</v>
      </c>
      <c r="B231" s="65">
        <v>11700</v>
      </c>
      <c r="C231" s="65">
        <v>14994</v>
      </c>
      <c r="D231" s="404"/>
    </row>
    <row r="232" spans="1:5" s="50" customFormat="1">
      <c r="A232" s="53" t="s">
        <v>216</v>
      </c>
      <c r="B232" s="69">
        <f>SUM(B218:B231)</f>
        <v>449230</v>
      </c>
      <c r="C232" s="69">
        <f>SUM(C218:C231)</f>
        <v>307102.37</v>
      </c>
      <c r="D232" s="404"/>
    </row>
    <row r="233" spans="1:5">
      <c r="A233" s="23" t="s">
        <v>217</v>
      </c>
      <c r="B233" s="65">
        <v>45000</v>
      </c>
      <c r="C233" s="65">
        <v>40000.080000000002</v>
      </c>
      <c r="D233" s="404"/>
    </row>
    <row r="234" spans="1:5">
      <c r="A234" s="23" t="s">
        <v>218</v>
      </c>
      <c r="B234" s="65">
        <v>4900</v>
      </c>
      <c r="C234" s="65">
        <v>3600</v>
      </c>
      <c r="D234" s="65">
        <v>3288.68</v>
      </c>
    </row>
    <row r="235" spans="1:5">
      <c r="A235" s="23" t="s">
        <v>219</v>
      </c>
      <c r="B235" s="65">
        <v>35780.849438999998</v>
      </c>
      <c r="C235" s="65">
        <v>36071.949999999997</v>
      </c>
      <c r="D235" s="65">
        <v>25033.11</v>
      </c>
    </row>
    <row r="236" spans="1:5" s="11" customFormat="1">
      <c r="A236" s="27" t="s">
        <v>222</v>
      </c>
      <c r="B236" s="67">
        <f t="shared" ref="B236:C236" si="30">SUM(B232:B235)</f>
        <v>534910.84943900001</v>
      </c>
      <c r="C236" s="67">
        <f t="shared" si="30"/>
        <v>386774.4</v>
      </c>
      <c r="D236" s="67">
        <f>SUM(D218:D235)</f>
        <v>274176.05</v>
      </c>
      <c r="E236" s="44"/>
    </row>
    <row r="237" spans="1:5" s="11" customFormat="1" ht="6" customHeight="1">
      <c r="A237" s="45"/>
      <c r="B237" s="72"/>
      <c r="C237" s="72"/>
      <c r="D237" s="72"/>
    </row>
    <row r="238" spans="1:5">
      <c r="A238" s="27" t="s">
        <v>223</v>
      </c>
      <c r="B238" s="64"/>
      <c r="C238" s="64"/>
      <c r="D238" s="64"/>
      <c r="E238" s="28"/>
    </row>
    <row r="239" spans="1:5">
      <c r="A239" s="40" t="s">
        <v>224</v>
      </c>
      <c r="B239" s="65">
        <v>18377</v>
      </c>
      <c r="C239" s="65">
        <v>18377</v>
      </c>
      <c r="D239" s="65">
        <v>15880.4</v>
      </c>
    </row>
    <row r="240" spans="1:5" hidden="1">
      <c r="A240" s="40" t="s">
        <v>225</v>
      </c>
      <c r="B240" s="65"/>
      <c r="C240" s="65"/>
      <c r="D240" s="65"/>
    </row>
    <row r="241" spans="1:5" s="11" customFormat="1">
      <c r="A241" s="27" t="s">
        <v>226</v>
      </c>
      <c r="B241" s="67">
        <f t="shared" ref="B241" si="31">SUM(B239:B240)</f>
        <v>18377</v>
      </c>
      <c r="C241" s="67">
        <f>SUM(C239:C240)</f>
        <v>18377</v>
      </c>
      <c r="D241" s="67">
        <f t="shared" ref="D241" si="32">SUM(D239:D240)</f>
        <v>15880.4</v>
      </c>
      <c r="E241" s="44"/>
    </row>
    <row r="242" spans="1:5" s="11" customFormat="1" ht="6" customHeight="1">
      <c r="A242" s="45"/>
      <c r="B242" s="72"/>
      <c r="C242" s="72"/>
      <c r="D242" s="72"/>
    </row>
    <row r="243" spans="1:5">
      <c r="A243" s="27" t="s">
        <v>227</v>
      </c>
      <c r="B243" s="64"/>
      <c r="C243" s="64"/>
      <c r="D243" s="64"/>
      <c r="E243" s="28"/>
    </row>
    <row r="244" spans="1:5">
      <c r="A244" s="23" t="s">
        <v>228</v>
      </c>
      <c r="B244" s="65">
        <v>2370</v>
      </c>
      <c r="C244" s="402">
        <f>4110+180</f>
        <v>4290</v>
      </c>
      <c r="D244" s="65">
        <v>1548.15</v>
      </c>
    </row>
    <row r="245" spans="1:5" ht="15" hidden="1" customHeight="1">
      <c r="A245" s="23" t="s">
        <v>229</v>
      </c>
      <c r="B245" s="65"/>
      <c r="C245" s="402"/>
      <c r="D245" s="65"/>
    </row>
    <row r="246" spans="1:5">
      <c r="A246" s="23" t="s">
        <v>230</v>
      </c>
      <c r="B246" s="65">
        <v>220</v>
      </c>
      <c r="C246" s="402"/>
      <c r="D246" s="65">
        <v>195</v>
      </c>
    </row>
    <row r="247" spans="1:5">
      <c r="A247" s="23" t="s">
        <v>231</v>
      </c>
      <c r="B247" s="65">
        <v>1700</v>
      </c>
      <c r="C247" s="402"/>
      <c r="D247" s="65">
        <v>1695.42</v>
      </c>
    </row>
    <row r="248" spans="1:5" s="11" customFormat="1">
      <c r="A248" s="27" t="s">
        <v>236</v>
      </c>
      <c r="B248" s="67">
        <f t="shared" ref="B248" si="33">SUM(B244:B247)</f>
        <v>4290</v>
      </c>
      <c r="C248" s="67">
        <f>SUM(C244:C247)</f>
        <v>4290</v>
      </c>
      <c r="D248" s="67">
        <f t="shared" ref="D248" si="34">SUM(D244:D247)</f>
        <v>3438.57</v>
      </c>
      <c r="E248" s="44"/>
    </row>
    <row r="249" spans="1:5" hidden="1">
      <c r="A249" s="33" t="s">
        <v>233</v>
      </c>
      <c r="B249" s="65"/>
      <c r="C249" s="65"/>
      <c r="D249" s="65"/>
    </row>
    <row r="250" spans="1:5" hidden="1">
      <c r="A250" s="33" t="s">
        <v>234</v>
      </c>
      <c r="B250" s="65"/>
      <c r="C250" s="65"/>
      <c r="D250" s="65"/>
    </row>
    <row r="251" spans="1:5" hidden="1">
      <c r="A251" s="33" t="s">
        <v>235</v>
      </c>
      <c r="B251" s="65"/>
      <c r="C251" s="65"/>
      <c r="D251" s="65"/>
    </row>
    <row r="252" spans="1:5" s="11" customFormat="1" ht="18.75">
      <c r="A252" s="55" t="s">
        <v>237</v>
      </c>
      <c r="B252" s="73">
        <f>SUM(B249:B251,B248,B241,B236,B214,B192,B184,B161,B119,B111)</f>
        <v>801986.60943900002</v>
      </c>
      <c r="C252" s="73">
        <f>SUM(C249:C251,C248,C241,C236,C214,C192,C184,C161,C119,C111)</f>
        <v>630866.17000000004</v>
      </c>
      <c r="D252" s="73">
        <f>SUM(D249:D251,D248,D241,D236,D214,D192,D184,D161,D119,D111)</f>
        <v>453410.80000000005</v>
      </c>
      <c r="E252" s="19"/>
    </row>
    <row r="253" spans="1:5"/>
  </sheetData>
  <mergeCells count="5">
    <mergeCell ref="C244:C247"/>
    <mergeCell ref="D131:D137"/>
    <mergeCell ref="D218:D233"/>
    <mergeCell ref="B182:B183"/>
    <mergeCell ref="E182:E183"/>
  </mergeCells>
  <phoneticPr fontId="17" type="noConversion"/>
  <pageMargins left="0.7" right="0.7" top="0.75" bottom="0.75" header="0.3" footer="0.3"/>
  <pageSetup scale="59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4"/>
  <sheetViews>
    <sheetView topLeftCell="A149" workbookViewId="0">
      <selection activeCell="R167" sqref="R167"/>
    </sheetView>
  </sheetViews>
  <sheetFormatPr defaultColWidth="8.85546875" defaultRowHeight="15"/>
  <cols>
    <col min="1" max="1" width="58.42578125" bestFit="1" customWidth="1"/>
    <col min="2" max="2" width="10.7109375" hidden="1" customWidth="1"/>
    <col min="3" max="5" width="11.7109375" hidden="1" customWidth="1"/>
    <col min="6" max="7" width="10.7109375" hidden="1" customWidth="1"/>
    <col min="8" max="9" width="11.7109375" hidden="1" customWidth="1"/>
    <col min="10" max="10" width="20.42578125" hidden="1" customWidth="1"/>
    <col min="11" max="12" width="11.7109375" hidden="1" customWidth="1"/>
    <col min="13" max="13" width="28.7109375" hidden="1" customWidth="1"/>
    <col min="14" max="14" width="12.7109375" bestFit="1" customWidth="1"/>
    <col min="17" max="17" width="11" bestFit="1" customWidth="1"/>
  </cols>
  <sheetData>
    <row r="1" spans="1:14">
      <c r="A1" t="s">
        <v>0</v>
      </c>
    </row>
    <row r="2" spans="1:14">
      <c r="A2" t="s">
        <v>1</v>
      </c>
      <c r="E2" t="s">
        <v>332</v>
      </c>
    </row>
    <row r="3" spans="1:14">
      <c r="A3" t="s">
        <v>333</v>
      </c>
      <c r="J3" t="s">
        <v>334</v>
      </c>
    </row>
    <row r="5" spans="1:14">
      <c r="B5" t="e">
        <f>-Jan-2017</f>
        <v>#NAME?</v>
      </c>
      <c r="C5" t="e">
        <f>-Feb-2017</f>
        <v>#NAME?</v>
      </c>
      <c r="D5" t="e">
        <f>-Mar-2017</f>
        <v>#NAME?</v>
      </c>
      <c r="E5" t="e">
        <f>-Apr-2017</f>
        <v>#NAME?</v>
      </c>
      <c r="F5" t="e">
        <f>-May-2017</f>
        <v>#NAME?</v>
      </c>
      <c r="G5" t="e">
        <f>-Jun-2017</f>
        <v>#NAME?</v>
      </c>
      <c r="H5" t="e">
        <f>-Jul-2017</f>
        <v>#NAME?</v>
      </c>
      <c r="I5" t="e">
        <f>-Aug-2017</f>
        <v>#NAME?</v>
      </c>
      <c r="J5" t="e">
        <f>-Sep-2017</f>
        <v>#NAME?</v>
      </c>
      <c r="K5" t="e">
        <f>-Oct-2017</f>
        <v>#NAME?</v>
      </c>
      <c r="L5" t="e">
        <f>-Nov-2017</f>
        <v>#NAME?</v>
      </c>
      <c r="M5" t="e">
        <f>-Dec-2017</f>
        <v>#NAME?</v>
      </c>
      <c r="N5" t="s">
        <v>335</v>
      </c>
    </row>
    <row r="6" spans="1:14">
      <c r="A6" t="s">
        <v>4</v>
      </c>
    </row>
    <row r="7" spans="1:14">
      <c r="A7" t="s">
        <v>336</v>
      </c>
    </row>
    <row r="8" spans="1:14">
      <c r="A8" t="s">
        <v>337</v>
      </c>
    </row>
    <row r="9" spans="1:14">
      <c r="A9" t="s">
        <v>338</v>
      </c>
    </row>
    <row r="10" spans="1:14">
      <c r="A10" t="s">
        <v>339</v>
      </c>
    </row>
    <row r="11" spans="1:14">
      <c r="A11" t="s">
        <v>340</v>
      </c>
    </row>
    <row r="12" spans="1:14">
      <c r="A12" t="s">
        <v>341</v>
      </c>
    </row>
    <row r="13" spans="1:14">
      <c r="A13" t="s">
        <v>342</v>
      </c>
    </row>
    <row r="14" spans="1:14">
      <c r="A14" t="s">
        <v>343</v>
      </c>
    </row>
    <row r="15" spans="1:14">
      <c r="A15" t="s">
        <v>344</v>
      </c>
      <c r="B15" s="1">
        <v>10121.91</v>
      </c>
      <c r="C15" s="1">
        <v>10121.91</v>
      </c>
      <c r="D15" s="1">
        <v>10121.91</v>
      </c>
      <c r="E15" s="1">
        <v>10121.91</v>
      </c>
      <c r="F15" s="1">
        <v>10121.91</v>
      </c>
      <c r="G15" s="1">
        <v>10121.91</v>
      </c>
      <c r="H15" s="1">
        <v>10121.91</v>
      </c>
      <c r="I15" s="1">
        <v>10121.91</v>
      </c>
      <c r="J15" s="1">
        <v>10121.91</v>
      </c>
      <c r="K15" s="1">
        <v>10121.91</v>
      </c>
      <c r="L15" s="1">
        <v>10121.91</v>
      </c>
      <c r="M15" s="1">
        <v>10121.91</v>
      </c>
      <c r="N15" s="1">
        <v>121462.94</v>
      </c>
    </row>
    <row r="16" spans="1:14">
      <c r="A16" t="s">
        <v>345</v>
      </c>
    </row>
    <row r="17" spans="1:14">
      <c r="A17" t="s">
        <v>346</v>
      </c>
      <c r="B17">
        <v>0</v>
      </c>
      <c r="C17">
        <v>0</v>
      </c>
      <c r="D17">
        <v>0</v>
      </c>
      <c r="E17">
        <v>0</v>
      </c>
      <c r="F17">
        <v>500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1">
        <v>500</v>
      </c>
    </row>
    <row r="18" spans="1:14">
      <c r="A18" t="s">
        <v>347</v>
      </c>
      <c r="B18">
        <v>0</v>
      </c>
      <c r="C18">
        <v>0</v>
      </c>
      <c r="D18" s="2">
        <v>2000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1">
        <v>2000</v>
      </c>
    </row>
    <row r="19" spans="1:14">
      <c r="A19" t="s">
        <v>348</v>
      </c>
      <c r="B19">
        <v>0</v>
      </c>
      <c r="C19">
        <v>0</v>
      </c>
      <c r="D19" s="2">
        <v>6000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1">
        <v>6000</v>
      </c>
    </row>
    <row r="20" spans="1:14">
      <c r="A20" t="s">
        <v>349</v>
      </c>
      <c r="B20">
        <v>0</v>
      </c>
      <c r="C20">
        <v>0</v>
      </c>
      <c r="D20">
        <v>0</v>
      </c>
      <c r="E20">
        <v>0</v>
      </c>
      <c r="F20" s="2">
        <v>5000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1">
        <v>5000</v>
      </c>
    </row>
    <row r="21" spans="1:14">
      <c r="A21" t="s">
        <v>350</v>
      </c>
      <c r="B21">
        <v>0</v>
      </c>
      <c r="C21">
        <v>0</v>
      </c>
      <c r="D21">
        <v>0</v>
      </c>
      <c r="E21">
        <v>0</v>
      </c>
      <c r="F21">
        <v>0</v>
      </c>
      <c r="G21" s="2">
        <v>6300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">
        <v>6300</v>
      </c>
    </row>
    <row r="22" spans="1:14">
      <c r="A22" t="s">
        <v>351</v>
      </c>
      <c r="B22">
        <v>0</v>
      </c>
      <c r="C22">
        <v>0</v>
      </c>
      <c r="D22">
        <v>0</v>
      </c>
      <c r="E22">
        <v>0</v>
      </c>
      <c r="F22" s="2">
        <v>7000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1">
        <v>7000</v>
      </c>
    </row>
    <row r="23" spans="1:14">
      <c r="A23" t="s">
        <v>352</v>
      </c>
      <c r="B23">
        <v>0</v>
      </c>
      <c r="C23">
        <v>0</v>
      </c>
      <c r="D23">
        <v>0</v>
      </c>
      <c r="E23">
        <v>0</v>
      </c>
      <c r="F23" s="2">
        <v>20000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">
        <v>20000</v>
      </c>
    </row>
    <row r="24" spans="1:14">
      <c r="A24" t="s">
        <v>353</v>
      </c>
      <c r="B24" s="1">
        <v>0</v>
      </c>
      <c r="C24">
        <v>0</v>
      </c>
      <c r="D24" s="1">
        <v>8000</v>
      </c>
      <c r="E24" s="1">
        <v>0</v>
      </c>
      <c r="F24" s="1">
        <v>32500</v>
      </c>
      <c r="G24" s="1">
        <v>6300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46800</v>
      </c>
    </row>
    <row r="25" spans="1:14">
      <c r="A25" t="s">
        <v>354</v>
      </c>
    </row>
    <row r="26" spans="1:14">
      <c r="A26" t="s">
        <v>355</v>
      </c>
    </row>
    <row r="27" spans="1:14">
      <c r="A27" t="s">
        <v>356</v>
      </c>
      <c r="B27" s="1">
        <v>0</v>
      </c>
      <c r="C27" s="1">
        <v>0</v>
      </c>
      <c r="D27" s="1">
        <v>8000</v>
      </c>
      <c r="E27" s="1">
        <v>0</v>
      </c>
      <c r="F27" s="1">
        <v>32500</v>
      </c>
      <c r="G27" s="1">
        <v>6300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46800</v>
      </c>
    </row>
    <row r="28" spans="1:14">
      <c r="A28" t="s">
        <v>357</v>
      </c>
    </row>
    <row r="29" spans="1:14">
      <c r="A29" t="s">
        <v>358</v>
      </c>
      <c r="B29" s="2">
        <v>2500</v>
      </c>
      <c r="C29" s="2">
        <v>2500</v>
      </c>
      <c r="D29" s="2">
        <v>2500</v>
      </c>
      <c r="E29" s="2">
        <v>2500</v>
      </c>
      <c r="F29" s="2">
        <v>2500</v>
      </c>
      <c r="G29" s="2">
        <v>2500</v>
      </c>
      <c r="H29" s="2">
        <v>2500</v>
      </c>
      <c r="I29" s="2">
        <v>2500</v>
      </c>
      <c r="J29" s="2">
        <v>2500</v>
      </c>
      <c r="K29" s="2">
        <v>2500</v>
      </c>
      <c r="L29" s="2">
        <v>2500</v>
      </c>
      <c r="M29" s="2">
        <v>2500</v>
      </c>
      <c r="N29" s="1">
        <v>30000</v>
      </c>
    </row>
    <row r="30" spans="1:14">
      <c r="A30" t="s">
        <v>359</v>
      </c>
      <c r="N30" s="1">
        <v>0</v>
      </c>
    </row>
    <row r="31" spans="1:14">
      <c r="A31" t="s">
        <v>360</v>
      </c>
      <c r="B31">
        <v>10.67</v>
      </c>
      <c r="C31">
        <v>10.67</v>
      </c>
      <c r="D31">
        <v>10.67</v>
      </c>
      <c r="E31">
        <v>10.67</v>
      </c>
      <c r="F31">
        <v>10.67</v>
      </c>
      <c r="G31">
        <v>10.67</v>
      </c>
      <c r="H31">
        <v>10.67</v>
      </c>
      <c r="I31">
        <v>10.67</v>
      </c>
      <c r="J31">
        <v>10.67</v>
      </c>
      <c r="K31">
        <v>10.67</v>
      </c>
      <c r="L31">
        <v>10.67</v>
      </c>
      <c r="M31">
        <v>10.67</v>
      </c>
      <c r="N31" s="1">
        <v>128</v>
      </c>
    </row>
    <row r="32" spans="1:14">
      <c r="A32" t="s">
        <v>361</v>
      </c>
      <c r="B32">
        <v>250</v>
      </c>
      <c r="C32">
        <v>250</v>
      </c>
      <c r="D32">
        <v>250</v>
      </c>
      <c r="E32">
        <v>250</v>
      </c>
      <c r="F32">
        <v>250</v>
      </c>
      <c r="G32">
        <v>250</v>
      </c>
      <c r="H32">
        <v>250</v>
      </c>
      <c r="I32">
        <v>250</v>
      </c>
      <c r="J32">
        <v>250</v>
      </c>
      <c r="K32">
        <v>250</v>
      </c>
      <c r="L32">
        <v>250</v>
      </c>
      <c r="M32" s="2">
        <v>7250</v>
      </c>
      <c r="N32" s="1">
        <v>10000</v>
      </c>
    </row>
    <row r="33" spans="1:14">
      <c r="A33" t="s">
        <v>362</v>
      </c>
      <c r="B33">
        <v>600.59</v>
      </c>
      <c r="C33">
        <v>600.59</v>
      </c>
      <c r="D33">
        <v>600.59</v>
      </c>
      <c r="E33">
        <v>600.59</v>
      </c>
      <c r="F33">
        <v>600.59</v>
      </c>
      <c r="G33">
        <v>600.59</v>
      </c>
      <c r="H33">
        <v>600.59</v>
      </c>
      <c r="I33">
        <v>600.59</v>
      </c>
      <c r="J33">
        <v>600.59</v>
      </c>
      <c r="K33">
        <v>600.59</v>
      </c>
      <c r="L33">
        <v>600.59</v>
      </c>
      <c r="M33">
        <v>600.59</v>
      </c>
      <c r="N33" s="1">
        <v>7207.08</v>
      </c>
    </row>
    <row r="34" spans="1:14">
      <c r="A34" t="s">
        <v>363</v>
      </c>
      <c r="B34" s="1">
        <v>3361.26</v>
      </c>
      <c r="C34" s="1">
        <v>3361.26</v>
      </c>
      <c r="D34" s="1">
        <v>3361.26</v>
      </c>
      <c r="E34" s="1">
        <v>3361.26</v>
      </c>
      <c r="F34" s="1">
        <v>3361.26</v>
      </c>
      <c r="G34" s="1">
        <v>3361.26</v>
      </c>
      <c r="H34" s="1">
        <v>3361.26</v>
      </c>
      <c r="I34" s="1">
        <v>3361.26</v>
      </c>
      <c r="J34" s="1">
        <v>3361.26</v>
      </c>
      <c r="K34" s="1">
        <v>3361.26</v>
      </c>
      <c r="L34" s="1">
        <v>3361.26</v>
      </c>
      <c r="M34" s="1">
        <v>10361.26</v>
      </c>
      <c r="N34" s="1">
        <v>47335.08</v>
      </c>
    </row>
    <row r="35" spans="1:14">
      <c r="A35" t="s">
        <v>364</v>
      </c>
    </row>
    <row r="36" spans="1:14">
      <c r="A36" t="s">
        <v>365</v>
      </c>
    </row>
    <row r="37" spans="1:14">
      <c r="A37" t="s">
        <v>366</v>
      </c>
      <c r="B37">
        <v>400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v>400</v>
      </c>
    </row>
    <row r="38" spans="1:14">
      <c r="A38" t="s">
        <v>367</v>
      </c>
    </row>
    <row r="39" spans="1:14">
      <c r="A39" t="s">
        <v>368</v>
      </c>
    </row>
    <row r="40" spans="1:14">
      <c r="A40" t="s">
        <v>369</v>
      </c>
      <c r="B40" s="2">
        <v>3277</v>
      </c>
      <c r="C40" s="2">
        <v>3277</v>
      </c>
      <c r="D40" s="2">
        <v>3277</v>
      </c>
      <c r="E40" s="2">
        <v>3277</v>
      </c>
      <c r="F40" s="2">
        <v>3277</v>
      </c>
      <c r="G40">
        <v>0</v>
      </c>
      <c r="H40">
        <v>0</v>
      </c>
      <c r="I40">
        <v>0</v>
      </c>
      <c r="J40" s="2">
        <v>3277</v>
      </c>
      <c r="K40" s="2">
        <v>3277</v>
      </c>
      <c r="L40" s="2">
        <v>3277</v>
      </c>
      <c r="M40" s="2">
        <v>3277</v>
      </c>
      <c r="N40" s="1">
        <v>29493</v>
      </c>
    </row>
    <row r="41" spans="1:14">
      <c r="A41" t="s">
        <v>370</v>
      </c>
      <c r="B41" s="2">
        <v>2000</v>
      </c>
      <c r="C41" s="2">
        <v>2000</v>
      </c>
      <c r="D41" s="2">
        <v>2000</v>
      </c>
      <c r="E41" s="2">
        <v>2000</v>
      </c>
      <c r="F41" s="2">
        <v>2000</v>
      </c>
      <c r="G41">
        <v>0</v>
      </c>
      <c r="H41">
        <v>0</v>
      </c>
      <c r="I41">
        <v>0</v>
      </c>
      <c r="J41" s="2">
        <v>2000</v>
      </c>
      <c r="K41" s="2">
        <v>2000</v>
      </c>
      <c r="L41" s="2">
        <v>2000</v>
      </c>
      <c r="M41" s="2">
        <v>2000</v>
      </c>
      <c r="N41" s="1">
        <v>18000</v>
      </c>
    </row>
    <row r="42" spans="1:14">
      <c r="A42" t="s">
        <v>371</v>
      </c>
      <c r="B42" s="2">
        <v>1444.44</v>
      </c>
      <c r="C42" s="2">
        <v>1444.44</v>
      </c>
      <c r="D42" s="2">
        <v>1444.44</v>
      </c>
      <c r="E42" s="2">
        <v>1444.44</v>
      </c>
      <c r="F42" s="2">
        <v>1444.44</v>
      </c>
      <c r="G42">
        <v>0</v>
      </c>
      <c r="H42">
        <v>0</v>
      </c>
      <c r="I42">
        <v>0</v>
      </c>
      <c r="J42" s="2">
        <v>1444.44</v>
      </c>
      <c r="K42" s="2">
        <v>1444.44</v>
      </c>
      <c r="L42" s="2">
        <v>1444.44</v>
      </c>
      <c r="M42" s="2">
        <v>1444.44</v>
      </c>
      <c r="N42" s="1">
        <v>12999.96</v>
      </c>
    </row>
    <row r="43" spans="1:14">
      <c r="A43" t="s">
        <v>372</v>
      </c>
      <c r="B43" s="1">
        <v>6721.44</v>
      </c>
      <c r="C43" s="1">
        <v>6721.44</v>
      </c>
      <c r="D43" s="1">
        <v>6721.44</v>
      </c>
      <c r="E43" s="1">
        <v>6721.44</v>
      </c>
      <c r="F43" s="1">
        <v>6721.44</v>
      </c>
      <c r="G43" s="1">
        <v>0</v>
      </c>
      <c r="H43" s="1">
        <v>0</v>
      </c>
      <c r="I43" s="1">
        <v>0</v>
      </c>
      <c r="J43" s="1">
        <v>6721.44</v>
      </c>
      <c r="K43" s="1">
        <v>6721.44</v>
      </c>
      <c r="L43" s="1">
        <v>6721.44</v>
      </c>
      <c r="M43" s="1">
        <v>6721.44</v>
      </c>
      <c r="N43" s="1">
        <v>60492.959999999999</v>
      </c>
    </row>
    <row r="44" spans="1:14">
      <c r="A44" t="s">
        <v>373</v>
      </c>
      <c r="B44" s="1">
        <v>7121.44</v>
      </c>
      <c r="C44" s="1">
        <v>6721.44</v>
      </c>
      <c r="D44" s="1">
        <v>6721.44</v>
      </c>
      <c r="E44" s="1">
        <v>6721.44</v>
      </c>
      <c r="F44" s="1">
        <v>6721.44</v>
      </c>
      <c r="G44" s="1">
        <v>0</v>
      </c>
      <c r="H44" s="1">
        <v>0</v>
      </c>
      <c r="I44" s="1">
        <v>0</v>
      </c>
      <c r="J44" s="1">
        <v>6721.44</v>
      </c>
      <c r="K44" s="1">
        <v>6721.44</v>
      </c>
      <c r="L44" s="1">
        <v>6721.44</v>
      </c>
      <c r="M44" s="1">
        <v>6721.44</v>
      </c>
      <c r="N44" s="1">
        <v>60892.959999999999</v>
      </c>
    </row>
    <row r="45" spans="1:14">
      <c r="A45" t="s">
        <v>374</v>
      </c>
    </row>
    <row r="46" spans="1:14">
      <c r="A46" t="s">
        <v>375</v>
      </c>
      <c r="B46" s="1">
        <v>7121.44</v>
      </c>
      <c r="C46" s="1">
        <v>6721.44</v>
      </c>
      <c r="D46" s="1">
        <v>6721.44</v>
      </c>
      <c r="E46" s="1">
        <v>6721.44</v>
      </c>
      <c r="F46" s="1">
        <v>6721.44</v>
      </c>
      <c r="G46" s="1">
        <v>0</v>
      </c>
      <c r="H46" s="1">
        <v>0</v>
      </c>
      <c r="I46" s="1">
        <v>0</v>
      </c>
      <c r="J46" s="1">
        <v>6721.44</v>
      </c>
      <c r="K46" s="1">
        <v>6721.44</v>
      </c>
      <c r="L46" s="1">
        <v>6721.44</v>
      </c>
      <c r="M46" s="1">
        <v>6721.44</v>
      </c>
      <c r="N46" s="1">
        <v>60892.959999999999</v>
      </c>
    </row>
    <row r="47" spans="1:14">
      <c r="A47" t="s">
        <v>376</v>
      </c>
    </row>
    <row r="48" spans="1:14">
      <c r="A48" t="s">
        <v>377</v>
      </c>
      <c r="B48">
        <v>0</v>
      </c>
      <c r="C48">
        <v>0</v>
      </c>
      <c r="D48" s="2">
        <v>2309.33</v>
      </c>
      <c r="E48">
        <v>0</v>
      </c>
      <c r="F48">
        <v>0</v>
      </c>
      <c r="G48" s="2">
        <v>4245</v>
      </c>
      <c r="H48">
        <v>0</v>
      </c>
      <c r="I48">
        <v>0</v>
      </c>
      <c r="J48" s="2">
        <v>2103</v>
      </c>
      <c r="K48">
        <v>0</v>
      </c>
      <c r="L48">
        <v>0</v>
      </c>
      <c r="M48" s="2">
        <v>1902</v>
      </c>
      <c r="N48" s="1">
        <v>10559.33</v>
      </c>
    </row>
    <row r="49" spans="1:14">
      <c r="A49" t="s">
        <v>378</v>
      </c>
      <c r="B49" s="2">
        <v>23978.55</v>
      </c>
      <c r="C49">
        <v>0</v>
      </c>
      <c r="D49">
        <v>0</v>
      </c>
      <c r="E49">
        <v>0</v>
      </c>
      <c r="F49">
        <v>0</v>
      </c>
      <c r="G49" s="2">
        <v>54297.06</v>
      </c>
      <c r="H49" s="2">
        <v>23400</v>
      </c>
      <c r="I49">
        <v>0</v>
      </c>
      <c r="J49">
        <v>0</v>
      </c>
      <c r="K49" s="2">
        <v>23400</v>
      </c>
      <c r="L49">
        <v>0</v>
      </c>
      <c r="M49">
        <v>0</v>
      </c>
      <c r="N49" s="1">
        <v>125075.61</v>
      </c>
    </row>
    <row r="50" spans="1:14">
      <c r="A50" t="s">
        <v>379</v>
      </c>
      <c r="B50" s="1">
        <v>23978.55</v>
      </c>
      <c r="C50" s="1">
        <v>0</v>
      </c>
      <c r="D50" s="1">
        <v>2309.33</v>
      </c>
      <c r="E50" s="1">
        <v>0</v>
      </c>
      <c r="F50" s="1">
        <v>0</v>
      </c>
      <c r="G50" s="1">
        <v>58542.06</v>
      </c>
      <c r="H50" s="1">
        <v>23400</v>
      </c>
      <c r="I50" s="1">
        <v>0</v>
      </c>
      <c r="J50" s="1">
        <v>2103</v>
      </c>
      <c r="K50" s="1">
        <v>23400</v>
      </c>
      <c r="L50" s="1">
        <v>0</v>
      </c>
      <c r="M50" s="1">
        <v>1902</v>
      </c>
      <c r="N50" s="1">
        <v>135634.94</v>
      </c>
    </row>
    <row r="51" spans="1:14">
      <c r="A51" t="s">
        <v>380</v>
      </c>
    </row>
    <row r="52" spans="1:14">
      <c r="A52" t="s">
        <v>381</v>
      </c>
    </row>
    <row r="53" spans="1:14">
      <c r="A53" t="s">
        <v>382</v>
      </c>
    </row>
    <row r="54" spans="1:14">
      <c r="A54" t="s">
        <v>383</v>
      </c>
    </row>
    <row r="55" spans="1:14">
      <c r="A55" t="s">
        <v>384</v>
      </c>
    </row>
    <row r="56" spans="1:14">
      <c r="A56" t="s">
        <v>385</v>
      </c>
    </row>
    <row r="57" spans="1:14">
      <c r="A57" t="s">
        <v>386</v>
      </c>
    </row>
    <row r="58" spans="1:14">
      <c r="A58" t="s">
        <v>387</v>
      </c>
    </row>
    <row r="59" spans="1:14">
      <c r="A59" t="s">
        <v>388</v>
      </c>
    </row>
    <row r="60" spans="1:14">
      <c r="A60" t="s">
        <v>389</v>
      </c>
    </row>
    <row r="61" spans="1:14">
      <c r="A61" t="s">
        <v>390</v>
      </c>
    </row>
    <row r="62" spans="1:14">
      <c r="A62" t="s">
        <v>391</v>
      </c>
    </row>
    <row r="63" spans="1:14">
      <c r="A63" t="s">
        <v>392</v>
      </c>
    </row>
    <row r="64" spans="1:14">
      <c r="A64" t="s">
        <v>393</v>
      </c>
    </row>
    <row r="65" spans="1:14">
      <c r="A65" t="s">
        <v>394</v>
      </c>
    </row>
    <row r="66" spans="1:14">
      <c r="A66" t="s">
        <v>395</v>
      </c>
    </row>
    <row r="67" spans="1:14">
      <c r="A67" t="s">
        <v>396</v>
      </c>
    </row>
    <row r="68" spans="1:14">
      <c r="A68" t="s">
        <v>397</v>
      </c>
      <c r="B68">
        <v>20.83</v>
      </c>
      <c r="C68">
        <v>20.83</v>
      </c>
      <c r="D68">
        <v>20.83</v>
      </c>
      <c r="E68">
        <v>20.83</v>
      </c>
      <c r="F68">
        <v>20.83</v>
      </c>
      <c r="G68">
        <v>20.83</v>
      </c>
      <c r="H68">
        <v>20.83</v>
      </c>
      <c r="I68">
        <v>20.83</v>
      </c>
      <c r="J68">
        <v>20.83</v>
      </c>
      <c r="K68">
        <v>20.83</v>
      </c>
      <c r="L68">
        <v>20.83</v>
      </c>
      <c r="M68">
        <v>20.83</v>
      </c>
      <c r="N68" s="1">
        <v>250</v>
      </c>
    </row>
    <row r="69" spans="1:14">
      <c r="A69" t="s">
        <v>398</v>
      </c>
      <c r="B69">
        <v>0</v>
      </c>
      <c r="C69">
        <v>0</v>
      </c>
      <c r="D69">
        <v>0</v>
      </c>
      <c r="E69" s="2">
        <v>21435.73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s="1">
        <v>21435.73</v>
      </c>
    </row>
    <row r="70" spans="1:14">
      <c r="A70" t="s">
        <v>399</v>
      </c>
      <c r="E70" s="1">
        <v>21456.560000000001</v>
      </c>
      <c r="N70" s="1">
        <v>21685.73</v>
      </c>
    </row>
    <row r="71" spans="1:14">
      <c r="A71" t="s">
        <v>400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1">
        <v>0</v>
      </c>
    </row>
    <row r="72" spans="1:14">
      <c r="A72" t="s">
        <v>401</v>
      </c>
    </row>
    <row r="73" spans="1:14">
      <c r="A73" t="s">
        <v>402</v>
      </c>
      <c r="B73" s="1">
        <v>44583.16</v>
      </c>
      <c r="C73" s="1">
        <v>20204.61</v>
      </c>
      <c r="D73" s="1">
        <v>30513.94</v>
      </c>
      <c r="E73" s="1">
        <v>41661.17</v>
      </c>
      <c r="F73" s="1">
        <v>52704.61</v>
      </c>
      <c r="G73" s="1">
        <v>78325.23</v>
      </c>
      <c r="H73" s="1">
        <v>36883.17</v>
      </c>
      <c r="I73" s="1">
        <v>13483.17</v>
      </c>
      <c r="J73" s="1">
        <v>22307.61</v>
      </c>
      <c r="K73" s="1">
        <v>43604.61</v>
      </c>
      <c r="L73" s="1">
        <v>20204.61</v>
      </c>
      <c r="M73" s="1">
        <v>29106.61</v>
      </c>
      <c r="N73" s="1">
        <v>433811.65</v>
      </c>
    </row>
    <row r="74" spans="1:14">
      <c r="A74" t="s">
        <v>403</v>
      </c>
    </row>
    <row r="75" spans="1:14">
      <c r="A75" t="s">
        <v>404</v>
      </c>
    </row>
    <row r="76" spans="1:14">
      <c r="A76" t="s">
        <v>405</v>
      </c>
    </row>
    <row r="77" spans="1:14">
      <c r="A77" t="s">
        <v>88</v>
      </c>
    </row>
    <row r="78" spans="1:14">
      <c r="A78" t="s">
        <v>406</v>
      </c>
    </row>
    <row r="79" spans="1:14">
      <c r="A79" t="s">
        <v>407</v>
      </c>
    </row>
    <row r="80" spans="1:14">
      <c r="A80" t="s">
        <v>408</v>
      </c>
    </row>
    <row r="81" spans="1:14">
      <c r="A81" t="s">
        <v>409</v>
      </c>
    </row>
    <row r="82" spans="1:14">
      <c r="A82" t="s">
        <v>410</v>
      </c>
    </row>
    <row r="83" spans="1:14">
      <c r="A83" t="s">
        <v>411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>
      <c r="A84" t="s">
        <v>412</v>
      </c>
    </row>
    <row r="85" spans="1:14">
      <c r="A85" t="s">
        <v>413</v>
      </c>
    </row>
    <row r="86" spans="1:14">
      <c r="A86" t="s">
        <v>414</v>
      </c>
    </row>
    <row r="87" spans="1:14">
      <c r="A87" t="s">
        <v>415</v>
      </c>
    </row>
    <row r="88" spans="1:14">
      <c r="A88" t="s">
        <v>416</v>
      </c>
    </row>
    <row r="89" spans="1:14">
      <c r="A89" t="s">
        <v>417</v>
      </c>
    </row>
    <row r="90" spans="1:14">
      <c r="A90" t="s">
        <v>418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>
      <c r="A91" t="s">
        <v>419</v>
      </c>
    </row>
    <row r="92" spans="1:14">
      <c r="A92" t="s">
        <v>420</v>
      </c>
      <c r="B92">
        <v>375</v>
      </c>
      <c r="C92">
        <v>375</v>
      </c>
      <c r="D92">
        <v>375</v>
      </c>
      <c r="E92">
        <v>375</v>
      </c>
      <c r="F92">
        <v>375</v>
      </c>
      <c r="G92">
        <v>375</v>
      </c>
      <c r="H92">
        <v>375</v>
      </c>
      <c r="I92">
        <v>375</v>
      </c>
      <c r="J92">
        <v>375</v>
      </c>
      <c r="K92">
        <v>375</v>
      </c>
      <c r="L92">
        <v>375</v>
      </c>
      <c r="M92">
        <v>375</v>
      </c>
      <c r="N92" s="1">
        <v>4500</v>
      </c>
    </row>
    <row r="93" spans="1:14">
      <c r="A93" t="s">
        <v>421</v>
      </c>
      <c r="B93">
        <v>625</v>
      </c>
      <c r="C93">
        <v>625</v>
      </c>
      <c r="D93">
        <v>625</v>
      </c>
      <c r="E93">
        <v>625</v>
      </c>
      <c r="F93">
        <v>625</v>
      </c>
      <c r="G93">
        <v>625</v>
      </c>
      <c r="H93">
        <v>625</v>
      </c>
      <c r="I93">
        <v>625</v>
      </c>
      <c r="J93">
        <v>625</v>
      </c>
      <c r="K93">
        <v>625</v>
      </c>
      <c r="L93">
        <v>625</v>
      </c>
      <c r="M93">
        <v>625.03</v>
      </c>
      <c r="N93" s="1">
        <v>7500</v>
      </c>
    </row>
    <row r="94" spans="1:14">
      <c r="A94" t="s">
        <v>422</v>
      </c>
    </row>
    <row r="95" spans="1:14">
      <c r="A95" t="s">
        <v>423</v>
      </c>
      <c r="B95">
        <v>499.99</v>
      </c>
      <c r="C95">
        <v>499.99</v>
      </c>
      <c r="D95">
        <v>499.99</v>
      </c>
      <c r="E95">
        <v>499.99</v>
      </c>
      <c r="F95">
        <v>499.99</v>
      </c>
      <c r="G95">
        <v>500</v>
      </c>
      <c r="H95">
        <v>500</v>
      </c>
      <c r="I95">
        <v>500</v>
      </c>
      <c r="J95">
        <v>499.99</v>
      </c>
      <c r="K95">
        <v>499.99</v>
      </c>
      <c r="L95">
        <v>499.99</v>
      </c>
      <c r="M95">
        <v>500.05</v>
      </c>
      <c r="N95" s="1">
        <v>6000</v>
      </c>
    </row>
    <row r="96" spans="1:14">
      <c r="A96" t="s">
        <v>424</v>
      </c>
      <c r="B96">
        <v>2.92</v>
      </c>
      <c r="C96">
        <v>2.92</v>
      </c>
      <c r="D96">
        <v>2.92</v>
      </c>
      <c r="E96">
        <v>2.92</v>
      </c>
      <c r="F96">
        <v>2.92</v>
      </c>
      <c r="G96">
        <v>2.92</v>
      </c>
      <c r="H96">
        <v>2.92</v>
      </c>
      <c r="I96">
        <v>2.92</v>
      </c>
      <c r="J96">
        <v>2.92</v>
      </c>
      <c r="K96">
        <v>2.92</v>
      </c>
      <c r="L96">
        <v>2.92</v>
      </c>
      <c r="M96">
        <v>2.88</v>
      </c>
      <c r="N96" s="1">
        <v>35</v>
      </c>
    </row>
    <row r="97" spans="1:14">
      <c r="A97" t="s">
        <v>425</v>
      </c>
    </row>
    <row r="98" spans="1:14">
      <c r="A98" t="s">
        <v>426</v>
      </c>
    </row>
    <row r="99" spans="1:14">
      <c r="A99" t="s">
        <v>427</v>
      </c>
    </row>
    <row r="100" spans="1:14">
      <c r="A100" t="s">
        <v>428</v>
      </c>
    </row>
    <row r="101" spans="1:14">
      <c r="A101" t="s">
        <v>429</v>
      </c>
      <c r="B101">
        <v>516.66999999999996</v>
      </c>
      <c r="C101">
        <v>516.66999999999996</v>
      </c>
      <c r="D101">
        <v>516.66999999999996</v>
      </c>
      <c r="E101">
        <v>516.66999999999996</v>
      </c>
      <c r="F101">
        <v>516.66999999999996</v>
      </c>
      <c r="G101">
        <v>516.66999999999996</v>
      </c>
      <c r="H101">
        <v>566.66999999999996</v>
      </c>
      <c r="I101">
        <v>566.66</v>
      </c>
      <c r="J101">
        <v>566.66999999999996</v>
      </c>
      <c r="K101">
        <v>566.66999999999996</v>
      </c>
      <c r="L101">
        <v>566.66999999999996</v>
      </c>
      <c r="M101">
        <v>566.64</v>
      </c>
      <c r="N101" s="1">
        <v>6500</v>
      </c>
    </row>
    <row r="102" spans="1:14">
      <c r="A102" t="s">
        <v>430</v>
      </c>
      <c r="B102">
        <v>725</v>
      </c>
      <c r="C102">
        <v>725</v>
      </c>
      <c r="D102">
        <v>725</v>
      </c>
      <c r="E102">
        <v>725</v>
      </c>
      <c r="F102">
        <v>725</v>
      </c>
      <c r="G102">
        <v>725</v>
      </c>
      <c r="H102">
        <v>736.11</v>
      </c>
      <c r="I102">
        <v>736.11</v>
      </c>
      <c r="J102">
        <v>736.11</v>
      </c>
      <c r="K102">
        <v>736.11</v>
      </c>
      <c r="L102">
        <v>736.11</v>
      </c>
      <c r="M102">
        <v>736.12</v>
      </c>
      <c r="N102" s="1">
        <v>8766.67</v>
      </c>
    </row>
    <row r="103" spans="1:14">
      <c r="A103" t="s">
        <v>431</v>
      </c>
      <c r="B103">
        <v>516.66999999999996</v>
      </c>
      <c r="C103">
        <v>516.66999999999996</v>
      </c>
      <c r="D103">
        <v>516.66999999999996</v>
      </c>
      <c r="E103">
        <v>516.66999999999996</v>
      </c>
      <c r="F103">
        <v>516.66999999999996</v>
      </c>
      <c r="G103">
        <v>516.66999999999996</v>
      </c>
      <c r="H103">
        <v>566.66999999999996</v>
      </c>
      <c r="I103">
        <v>566.66999999999996</v>
      </c>
      <c r="J103">
        <v>566.66999999999996</v>
      </c>
      <c r="K103">
        <v>566.66999999999996</v>
      </c>
      <c r="L103">
        <v>566.66999999999996</v>
      </c>
      <c r="M103">
        <v>566.63</v>
      </c>
      <c r="N103" s="1">
        <v>6500</v>
      </c>
    </row>
    <row r="104" spans="1:14">
      <c r="A104" t="s">
        <v>432</v>
      </c>
      <c r="B104">
        <v>344.44</v>
      </c>
      <c r="C104">
        <v>344.44</v>
      </c>
      <c r="D104">
        <v>344.44</v>
      </c>
      <c r="E104">
        <v>344.44</v>
      </c>
      <c r="F104">
        <v>344.44</v>
      </c>
      <c r="G104">
        <v>344.44</v>
      </c>
      <c r="H104">
        <v>344.44</v>
      </c>
      <c r="I104">
        <v>344.44</v>
      </c>
      <c r="J104">
        <v>344.44</v>
      </c>
      <c r="K104">
        <v>344.44</v>
      </c>
      <c r="L104">
        <v>344.44</v>
      </c>
      <c r="M104">
        <v>344.49</v>
      </c>
      <c r="N104" s="1">
        <v>4133.33</v>
      </c>
    </row>
    <row r="105" spans="1:14">
      <c r="A105" t="s">
        <v>433</v>
      </c>
      <c r="B105">
        <v>725</v>
      </c>
      <c r="C105">
        <v>725</v>
      </c>
      <c r="D105">
        <v>725</v>
      </c>
      <c r="E105">
        <v>725</v>
      </c>
      <c r="F105">
        <v>725</v>
      </c>
      <c r="G105">
        <v>725</v>
      </c>
      <c r="H105">
        <v>736.11</v>
      </c>
      <c r="I105">
        <v>736.11</v>
      </c>
      <c r="J105">
        <v>736.11</v>
      </c>
      <c r="K105">
        <v>736.11</v>
      </c>
      <c r="L105">
        <v>736.11</v>
      </c>
      <c r="M105">
        <v>736.11</v>
      </c>
      <c r="N105" s="1">
        <v>8766.66</v>
      </c>
    </row>
    <row r="106" spans="1:14">
      <c r="A106" t="s">
        <v>434</v>
      </c>
      <c r="B106">
        <v>725</v>
      </c>
      <c r="C106">
        <v>725</v>
      </c>
      <c r="D106">
        <v>725</v>
      </c>
      <c r="E106">
        <v>725</v>
      </c>
      <c r="F106">
        <v>725</v>
      </c>
      <c r="G106">
        <v>725</v>
      </c>
      <c r="H106">
        <v>736.11</v>
      </c>
      <c r="I106">
        <v>736.11</v>
      </c>
      <c r="J106">
        <v>736.11</v>
      </c>
      <c r="K106">
        <v>736.11</v>
      </c>
      <c r="L106">
        <v>736.11</v>
      </c>
      <c r="M106">
        <v>736.12</v>
      </c>
      <c r="N106" s="1">
        <v>8766.67</v>
      </c>
    </row>
    <row r="107" spans="1:14">
      <c r="A107" t="s">
        <v>435</v>
      </c>
      <c r="B107">
        <v>725</v>
      </c>
      <c r="C107">
        <v>725</v>
      </c>
      <c r="D107">
        <v>725</v>
      </c>
      <c r="E107">
        <v>725</v>
      </c>
      <c r="F107">
        <v>725</v>
      </c>
      <c r="G107">
        <v>725</v>
      </c>
      <c r="H107">
        <v>736.11</v>
      </c>
      <c r="I107">
        <v>736.11</v>
      </c>
      <c r="J107">
        <v>736.11</v>
      </c>
      <c r="K107">
        <v>736.11</v>
      </c>
      <c r="L107">
        <v>736.11</v>
      </c>
      <c r="M107">
        <v>736.12</v>
      </c>
      <c r="N107" s="1">
        <v>8766.67</v>
      </c>
    </row>
    <row r="108" spans="1:14">
      <c r="A108" t="s">
        <v>436</v>
      </c>
      <c r="B108" s="2">
        <v>4277.78</v>
      </c>
      <c r="C108" s="2">
        <v>4277.78</v>
      </c>
      <c r="D108" s="2">
        <v>4277.78</v>
      </c>
      <c r="E108" s="2">
        <v>4277.78</v>
      </c>
      <c r="F108" s="2">
        <v>4277.78</v>
      </c>
      <c r="G108" s="2">
        <v>4277.78</v>
      </c>
      <c r="H108" s="2">
        <v>4422.22</v>
      </c>
      <c r="I108" s="2">
        <v>4422.21</v>
      </c>
      <c r="J108" s="2">
        <v>4422.22</v>
      </c>
      <c r="K108" s="2">
        <v>4422.22</v>
      </c>
      <c r="L108" s="2">
        <v>4422.22</v>
      </c>
      <c r="M108" s="2">
        <v>4422.2299999999996</v>
      </c>
      <c r="N108" s="1">
        <v>52200</v>
      </c>
    </row>
    <row r="109" spans="1:14">
      <c r="A109" t="s">
        <v>437</v>
      </c>
      <c r="B109">
        <v>320</v>
      </c>
      <c r="C109">
        <v>495</v>
      </c>
      <c r="D109">
        <v>660</v>
      </c>
      <c r="E109">
        <v>495</v>
      </c>
      <c r="F109">
        <v>330</v>
      </c>
      <c r="G109">
        <v>0</v>
      </c>
      <c r="H109" s="2">
        <v>2500</v>
      </c>
      <c r="I109" s="2">
        <v>2500</v>
      </c>
      <c r="J109">
        <v>495</v>
      </c>
      <c r="K109">
        <v>660</v>
      </c>
      <c r="L109">
        <v>495</v>
      </c>
      <c r="M109">
        <v>330</v>
      </c>
      <c r="N109" s="1">
        <v>9280</v>
      </c>
    </row>
    <row r="110" spans="1:14">
      <c r="A110" t="s">
        <v>438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 s="1">
        <v>0</v>
      </c>
    </row>
    <row r="111" spans="1:14">
      <c r="A111" t="s">
        <v>439</v>
      </c>
      <c r="B111">
        <v>800</v>
      </c>
      <c r="C111" s="2">
        <v>1200</v>
      </c>
      <c r="D111" s="2">
        <v>1600</v>
      </c>
      <c r="E111" s="2">
        <v>1200</v>
      </c>
      <c r="F111">
        <v>800</v>
      </c>
      <c r="G111" s="2">
        <v>3133.34</v>
      </c>
      <c r="H111" s="2">
        <v>9866.67</v>
      </c>
      <c r="I111" s="2">
        <v>3133.34</v>
      </c>
      <c r="J111" s="2">
        <v>1200</v>
      </c>
      <c r="K111" s="2">
        <v>1600</v>
      </c>
      <c r="L111" s="2">
        <v>1200</v>
      </c>
      <c r="M111">
        <v>800</v>
      </c>
      <c r="N111" s="1">
        <v>26533.35</v>
      </c>
    </row>
    <row r="112" spans="1:14">
      <c r="A112" t="s">
        <v>440</v>
      </c>
      <c r="B112" s="1">
        <v>1120</v>
      </c>
      <c r="C112" s="1">
        <v>1695</v>
      </c>
      <c r="D112" s="1">
        <v>2260</v>
      </c>
      <c r="E112" s="1">
        <v>1695</v>
      </c>
      <c r="F112" s="1">
        <v>1130</v>
      </c>
      <c r="G112" s="1">
        <v>3133.34</v>
      </c>
      <c r="H112" s="1">
        <v>12366.67</v>
      </c>
      <c r="I112" s="1">
        <v>5633.34</v>
      </c>
      <c r="J112" s="1">
        <v>1695</v>
      </c>
      <c r="K112" s="1">
        <v>2260</v>
      </c>
      <c r="L112" s="1">
        <v>1695</v>
      </c>
      <c r="M112" s="1">
        <v>1130</v>
      </c>
      <c r="N112" s="1">
        <v>35813.35</v>
      </c>
    </row>
    <row r="113" spans="1:14">
      <c r="A113" t="s">
        <v>441</v>
      </c>
      <c r="B113">
        <v>0</v>
      </c>
      <c r="C113">
        <v>0</v>
      </c>
      <c r="D113">
        <v>200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200</v>
      </c>
      <c r="N113" s="1">
        <v>400</v>
      </c>
    </row>
    <row r="114" spans="1:14">
      <c r="A114" t="s">
        <v>442</v>
      </c>
      <c r="B114">
        <v>0</v>
      </c>
      <c r="C114">
        <v>0</v>
      </c>
      <c r="D114">
        <v>0</v>
      </c>
      <c r="E114">
        <v>0</v>
      </c>
      <c r="F114">
        <v>0</v>
      </c>
      <c r="G114" s="2">
        <v>1000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 s="1">
        <v>1000</v>
      </c>
    </row>
    <row r="115" spans="1:14">
      <c r="A115" t="s">
        <v>443</v>
      </c>
      <c r="B115">
        <v>208.33</v>
      </c>
      <c r="C115">
        <v>208.33</v>
      </c>
      <c r="D115">
        <v>208.33</v>
      </c>
      <c r="E115">
        <v>208.33</v>
      </c>
      <c r="F115">
        <v>208.33</v>
      </c>
      <c r="G115">
        <v>208.33</v>
      </c>
      <c r="H115">
        <v>208.33</v>
      </c>
      <c r="I115">
        <v>208.33</v>
      </c>
      <c r="J115">
        <v>208.33</v>
      </c>
      <c r="K115">
        <v>208.33</v>
      </c>
      <c r="L115">
        <v>208.33</v>
      </c>
      <c r="M115">
        <v>208.37</v>
      </c>
      <c r="N115" s="1">
        <v>2500</v>
      </c>
    </row>
    <row r="116" spans="1:14">
      <c r="A116" t="s">
        <v>444</v>
      </c>
      <c r="B116">
        <v>75</v>
      </c>
      <c r="C116">
        <v>75</v>
      </c>
      <c r="D116">
        <v>75</v>
      </c>
      <c r="E116">
        <v>75</v>
      </c>
      <c r="F116">
        <v>75</v>
      </c>
      <c r="G116">
        <v>75</v>
      </c>
      <c r="H116">
        <v>75</v>
      </c>
      <c r="I116">
        <v>75</v>
      </c>
      <c r="J116">
        <v>75</v>
      </c>
      <c r="K116">
        <v>75</v>
      </c>
      <c r="L116">
        <v>75</v>
      </c>
      <c r="M116">
        <v>75</v>
      </c>
      <c r="N116" s="1">
        <v>900</v>
      </c>
    </row>
    <row r="117" spans="1:14">
      <c r="A117" t="s">
        <v>445</v>
      </c>
      <c r="B117" s="1">
        <v>7184.02</v>
      </c>
      <c r="C117" s="1">
        <v>7759.02</v>
      </c>
      <c r="D117" s="1">
        <v>8524.02</v>
      </c>
      <c r="E117" s="1">
        <v>7759.02</v>
      </c>
      <c r="F117" s="1">
        <v>7194.02</v>
      </c>
      <c r="G117" s="1">
        <v>10197.370000000001</v>
      </c>
      <c r="H117" s="1">
        <v>18575.14</v>
      </c>
      <c r="I117" s="1">
        <v>11841.8</v>
      </c>
      <c r="J117" s="1">
        <v>7903.46</v>
      </c>
      <c r="K117" s="1">
        <v>8468.4599999999991</v>
      </c>
      <c r="L117" s="1">
        <v>7903.46</v>
      </c>
      <c r="M117" s="1">
        <v>7538.56</v>
      </c>
      <c r="N117" s="1">
        <v>110848.35</v>
      </c>
    </row>
    <row r="118" spans="1:14">
      <c r="A118" t="s">
        <v>145</v>
      </c>
    </row>
    <row r="119" spans="1:14">
      <c r="A119" t="s">
        <v>446</v>
      </c>
    </row>
    <row r="120" spans="1:14">
      <c r="A120" t="s">
        <v>447</v>
      </c>
    </row>
    <row r="121" spans="1:14">
      <c r="A121" t="s">
        <v>448</v>
      </c>
      <c r="B121">
        <v>500</v>
      </c>
      <c r="C121">
        <v>500</v>
      </c>
      <c r="D121">
        <v>500</v>
      </c>
      <c r="E121">
        <v>500</v>
      </c>
      <c r="F121">
        <v>500</v>
      </c>
      <c r="G121">
        <v>500</v>
      </c>
      <c r="H121">
        <v>755</v>
      </c>
      <c r="I121">
        <v>755</v>
      </c>
      <c r="J121">
        <v>755</v>
      </c>
      <c r="K121">
        <v>755</v>
      </c>
      <c r="L121">
        <v>755</v>
      </c>
      <c r="M121">
        <v>755</v>
      </c>
      <c r="N121" s="1">
        <v>7530</v>
      </c>
    </row>
    <row r="122" spans="1:14">
      <c r="A122" t="s">
        <v>449</v>
      </c>
      <c r="B122">
        <v>86.58</v>
      </c>
      <c r="C122">
        <v>86.58</v>
      </c>
      <c r="D122">
        <v>86.58</v>
      </c>
      <c r="E122">
        <v>86.58</v>
      </c>
      <c r="F122">
        <v>86.58</v>
      </c>
      <c r="G122">
        <v>84.29</v>
      </c>
      <c r="H122">
        <v>84.29</v>
      </c>
      <c r="I122">
        <v>84.29</v>
      </c>
      <c r="J122">
        <v>86.58</v>
      </c>
      <c r="K122">
        <v>86.58</v>
      </c>
      <c r="L122">
        <v>86.58</v>
      </c>
      <c r="M122">
        <v>86.58</v>
      </c>
      <c r="N122" s="1">
        <v>1032.06</v>
      </c>
    </row>
    <row r="123" spans="1:14">
      <c r="A123" t="s">
        <v>450</v>
      </c>
      <c r="B123">
        <v>500</v>
      </c>
      <c r="C123">
        <v>500</v>
      </c>
      <c r="D123">
        <v>500</v>
      </c>
      <c r="E123">
        <v>500</v>
      </c>
      <c r="F123">
        <v>500</v>
      </c>
      <c r="G123">
        <v>500</v>
      </c>
      <c r="H123">
        <v>500</v>
      </c>
      <c r="I123">
        <v>500</v>
      </c>
      <c r="J123">
        <v>500</v>
      </c>
      <c r="K123">
        <v>500</v>
      </c>
      <c r="L123">
        <v>500</v>
      </c>
      <c r="M123">
        <v>500.01</v>
      </c>
      <c r="N123" s="1">
        <v>6000</v>
      </c>
    </row>
    <row r="124" spans="1:14">
      <c r="A124" t="s">
        <v>451</v>
      </c>
      <c r="B124" s="2">
        <v>1589.46</v>
      </c>
      <c r="C124" s="2">
        <v>1585.13</v>
      </c>
      <c r="D124" s="2">
        <v>1580.79</v>
      </c>
      <c r="E124" s="2">
        <v>1576.41</v>
      </c>
      <c r="F124" s="2">
        <v>1572.02</v>
      </c>
      <c r="G124" s="2">
        <v>1567.61</v>
      </c>
      <c r="H124" s="2">
        <v>1563.17</v>
      </c>
      <c r="I124" s="2">
        <v>1558.72</v>
      </c>
      <c r="J124" s="2">
        <v>1554.24</v>
      </c>
      <c r="K124" s="2">
        <v>1549.74</v>
      </c>
      <c r="L124" s="2">
        <v>1545.22</v>
      </c>
      <c r="M124" s="2">
        <v>1540.67</v>
      </c>
      <c r="N124" s="1">
        <v>18783.18</v>
      </c>
    </row>
    <row r="125" spans="1:14">
      <c r="A125" t="s">
        <v>452</v>
      </c>
      <c r="B125" s="1">
        <v>2676.03</v>
      </c>
      <c r="C125" s="1">
        <v>2671.7</v>
      </c>
      <c r="D125" s="1">
        <v>2667.36</v>
      </c>
      <c r="E125" s="1">
        <v>2662.98</v>
      </c>
      <c r="F125" s="1">
        <v>2658.59</v>
      </c>
      <c r="G125" s="1">
        <v>2651.9</v>
      </c>
      <c r="H125" s="1">
        <v>2902.46</v>
      </c>
      <c r="I125" s="1">
        <v>2898.01</v>
      </c>
      <c r="J125" s="1">
        <v>2895.81</v>
      </c>
      <c r="K125" s="1">
        <v>2891.31</v>
      </c>
      <c r="L125" s="1">
        <v>2886.79</v>
      </c>
      <c r="M125" s="1">
        <v>2882.25</v>
      </c>
      <c r="N125" s="1">
        <v>33345.24</v>
      </c>
    </row>
    <row r="126" spans="1:14">
      <c r="A126" t="s">
        <v>453</v>
      </c>
    </row>
    <row r="127" spans="1:14">
      <c r="A127" t="s">
        <v>454</v>
      </c>
      <c r="B127">
        <v>731.4</v>
      </c>
      <c r="C127">
        <v>731.4</v>
      </c>
      <c r="D127">
        <v>731.4</v>
      </c>
      <c r="E127">
        <v>731.4</v>
      </c>
      <c r="F127">
        <v>731.4</v>
      </c>
      <c r="G127">
        <v>740.52</v>
      </c>
      <c r="H127">
        <v>740.52</v>
      </c>
      <c r="I127">
        <v>740.52</v>
      </c>
      <c r="J127">
        <v>731.4</v>
      </c>
      <c r="K127">
        <v>731.4</v>
      </c>
      <c r="L127">
        <v>731.4</v>
      </c>
      <c r="M127">
        <v>731.4</v>
      </c>
      <c r="N127" s="1">
        <v>8804.15</v>
      </c>
    </row>
    <row r="128" spans="1:14">
      <c r="A128" t="s">
        <v>455</v>
      </c>
      <c r="B128" s="2">
        <v>2400</v>
      </c>
      <c r="C128" s="2">
        <v>2400</v>
      </c>
      <c r="D128" s="2">
        <v>2400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 s="2">
        <v>2400</v>
      </c>
      <c r="M128" s="2">
        <v>2400</v>
      </c>
      <c r="N128" s="1">
        <v>12000</v>
      </c>
    </row>
    <row r="129" spans="1:14">
      <c r="A129" t="s">
        <v>456</v>
      </c>
      <c r="B129">
        <v>296.37</v>
      </c>
      <c r="C129">
        <v>296.37</v>
      </c>
      <c r="D129">
        <v>296.37</v>
      </c>
      <c r="E129">
        <v>296.37</v>
      </c>
      <c r="F129">
        <v>296.37</v>
      </c>
      <c r="G129">
        <v>300.89999999999998</v>
      </c>
      <c r="H129">
        <v>300.89999999999998</v>
      </c>
      <c r="I129">
        <v>300.89999999999998</v>
      </c>
      <c r="J129">
        <v>296.37</v>
      </c>
      <c r="K129">
        <v>296.37</v>
      </c>
      <c r="L129">
        <v>296.37</v>
      </c>
      <c r="M129">
        <v>296.37</v>
      </c>
      <c r="N129" s="1">
        <v>3570.04</v>
      </c>
    </row>
    <row r="130" spans="1:14">
      <c r="A130" t="s">
        <v>457</v>
      </c>
      <c r="B130">
        <v>79.989999999999995</v>
      </c>
      <c r="C130">
        <v>79.989999999999995</v>
      </c>
      <c r="D130">
        <v>79.989999999999995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79.989999999999995</v>
      </c>
      <c r="M130">
        <v>79.989999999999995</v>
      </c>
      <c r="N130" s="1">
        <v>399.95</v>
      </c>
    </row>
    <row r="131" spans="1:14">
      <c r="A131" t="s">
        <v>458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951.67</v>
      </c>
      <c r="H131">
        <v>951.67</v>
      </c>
      <c r="I131">
        <v>951.66</v>
      </c>
      <c r="J131">
        <v>0</v>
      </c>
      <c r="K131">
        <v>0</v>
      </c>
      <c r="L131">
        <v>0</v>
      </c>
      <c r="M131">
        <v>0</v>
      </c>
      <c r="N131" s="1">
        <v>2855</v>
      </c>
    </row>
    <row r="132" spans="1:14">
      <c r="A132" t="s">
        <v>459</v>
      </c>
      <c r="B132">
        <v>60</v>
      </c>
      <c r="C132">
        <v>60</v>
      </c>
      <c r="D132">
        <v>60</v>
      </c>
      <c r="E132">
        <v>60</v>
      </c>
      <c r="F132">
        <v>60</v>
      </c>
      <c r="G132">
        <v>60</v>
      </c>
      <c r="H132">
        <v>71.87</v>
      </c>
      <c r="I132">
        <v>71.87</v>
      </c>
      <c r="J132">
        <v>71.87</v>
      </c>
      <c r="K132">
        <v>71.87</v>
      </c>
      <c r="L132">
        <v>71.87</v>
      </c>
      <c r="M132">
        <v>71.87</v>
      </c>
      <c r="N132" s="1">
        <v>791.22</v>
      </c>
    </row>
    <row r="133" spans="1:14">
      <c r="A133" t="s">
        <v>460</v>
      </c>
      <c r="B133" s="1">
        <v>3567.76</v>
      </c>
      <c r="C133" s="1">
        <v>3567.76</v>
      </c>
      <c r="D133" s="1">
        <v>3567.76</v>
      </c>
      <c r="E133" s="1">
        <v>1087.77</v>
      </c>
      <c r="F133" s="1">
        <v>1087.77</v>
      </c>
      <c r="G133" s="1">
        <v>2053.09</v>
      </c>
      <c r="H133" s="1">
        <v>2064.96</v>
      </c>
      <c r="I133" s="1">
        <v>2064.9499999999998</v>
      </c>
      <c r="J133" s="1">
        <v>1099.6400000000001</v>
      </c>
      <c r="K133" s="1">
        <v>1099.6400000000001</v>
      </c>
      <c r="L133" s="1">
        <v>3579.63</v>
      </c>
      <c r="M133" s="1">
        <v>3579.63</v>
      </c>
      <c r="N133" s="1">
        <v>28420.36</v>
      </c>
    </row>
    <row r="134" spans="1:14">
      <c r="A134" t="s">
        <v>461</v>
      </c>
      <c r="B134" s="1">
        <v>6243.79</v>
      </c>
      <c r="C134" s="1">
        <v>6239.46</v>
      </c>
      <c r="D134" s="1">
        <v>6235.12</v>
      </c>
      <c r="E134" s="1">
        <v>3750.75</v>
      </c>
      <c r="F134" s="1">
        <v>3746.36</v>
      </c>
      <c r="G134" s="1">
        <v>4704.99</v>
      </c>
      <c r="H134" s="1">
        <v>4967.42</v>
      </c>
      <c r="I134" s="1">
        <v>4962.96</v>
      </c>
      <c r="J134" s="1">
        <v>3995.45</v>
      </c>
      <c r="K134" s="1">
        <v>3990.95</v>
      </c>
      <c r="L134" s="1">
        <v>6466.42</v>
      </c>
      <c r="M134" s="1">
        <v>6461.88</v>
      </c>
      <c r="N134" s="1">
        <v>61765.599999999999</v>
      </c>
    </row>
    <row r="135" spans="1:14">
      <c r="A135" t="s">
        <v>166</v>
      </c>
    </row>
    <row r="136" spans="1:14">
      <c r="A136" t="s">
        <v>462</v>
      </c>
      <c r="B136">
        <v>67.14</v>
      </c>
      <c r="C136">
        <v>67.14</v>
      </c>
      <c r="D136">
        <v>67.14</v>
      </c>
      <c r="E136">
        <v>67.14</v>
      </c>
      <c r="F136">
        <v>67.14</v>
      </c>
      <c r="G136">
        <v>65.31</v>
      </c>
      <c r="H136">
        <v>65.31</v>
      </c>
      <c r="I136">
        <v>65.31</v>
      </c>
      <c r="J136">
        <v>67.14</v>
      </c>
      <c r="K136">
        <v>67.14</v>
      </c>
      <c r="L136">
        <v>67.14</v>
      </c>
      <c r="M136">
        <v>67.14</v>
      </c>
      <c r="N136" s="1">
        <v>800.17</v>
      </c>
    </row>
    <row r="137" spans="1:14">
      <c r="A137" t="s">
        <v>463</v>
      </c>
      <c r="B137">
        <v>398.33</v>
      </c>
      <c r="C137">
        <v>398.33</v>
      </c>
      <c r="D137">
        <v>398.33</v>
      </c>
      <c r="E137">
        <v>398.33</v>
      </c>
      <c r="F137">
        <v>398.33</v>
      </c>
      <c r="G137">
        <v>387.47</v>
      </c>
      <c r="H137">
        <v>387.47</v>
      </c>
      <c r="I137">
        <v>387.46</v>
      </c>
      <c r="J137">
        <v>398.33</v>
      </c>
      <c r="K137">
        <v>398.33</v>
      </c>
      <c r="L137">
        <v>398.33</v>
      </c>
      <c r="M137">
        <v>398.33</v>
      </c>
      <c r="N137" s="1">
        <v>4747.38</v>
      </c>
    </row>
    <row r="138" spans="1:14">
      <c r="A138" t="s">
        <v>464</v>
      </c>
      <c r="B138">
        <v>236.02</v>
      </c>
      <c r="C138">
        <v>236.02</v>
      </c>
      <c r="D138">
        <v>236.02</v>
      </c>
      <c r="E138">
        <v>436.02</v>
      </c>
      <c r="F138">
        <v>336.02</v>
      </c>
      <c r="G138">
        <v>962.27</v>
      </c>
      <c r="H138">
        <v>335.27</v>
      </c>
      <c r="I138">
        <v>278.27</v>
      </c>
      <c r="J138">
        <v>236.02</v>
      </c>
      <c r="K138">
        <v>236.02</v>
      </c>
      <c r="L138">
        <v>236.02</v>
      </c>
      <c r="M138">
        <v>236.02</v>
      </c>
      <c r="N138" s="1">
        <v>4000</v>
      </c>
    </row>
    <row r="139" spans="1:14">
      <c r="A139" t="s">
        <v>465</v>
      </c>
      <c r="B139">
        <v>46.84</v>
      </c>
      <c r="C139">
        <v>46.84</v>
      </c>
      <c r="D139">
        <v>46.84</v>
      </c>
      <c r="E139">
        <v>46.84</v>
      </c>
      <c r="F139">
        <v>46.84</v>
      </c>
      <c r="G139">
        <v>45.57</v>
      </c>
      <c r="H139">
        <v>105.87</v>
      </c>
      <c r="I139">
        <v>105.87</v>
      </c>
      <c r="J139">
        <v>107.14</v>
      </c>
      <c r="K139">
        <v>107.14</v>
      </c>
      <c r="L139">
        <v>107.14</v>
      </c>
      <c r="M139">
        <v>108.84</v>
      </c>
      <c r="N139" s="1">
        <v>921.8</v>
      </c>
    </row>
    <row r="140" spans="1:14">
      <c r="A140" t="s">
        <v>466</v>
      </c>
      <c r="B140">
        <v>350.73</v>
      </c>
      <c r="C140">
        <v>350.73</v>
      </c>
      <c r="D140">
        <v>350.73</v>
      </c>
      <c r="E140">
        <v>350.73</v>
      </c>
      <c r="F140">
        <v>350.73</v>
      </c>
      <c r="G140">
        <v>611.70000000000005</v>
      </c>
      <c r="H140">
        <v>611.70000000000005</v>
      </c>
      <c r="I140">
        <v>611.70000000000005</v>
      </c>
      <c r="J140">
        <v>350.73</v>
      </c>
      <c r="K140">
        <v>350.73</v>
      </c>
      <c r="L140">
        <v>350.73</v>
      </c>
      <c r="M140">
        <v>350.73</v>
      </c>
      <c r="N140" s="1">
        <v>4991.6099999999997</v>
      </c>
    </row>
    <row r="141" spans="1:14">
      <c r="A141" t="s">
        <v>467</v>
      </c>
      <c r="B141">
        <v>499.99</v>
      </c>
      <c r="C141">
        <v>499.99</v>
      </c>
      <c r="D141">
        <v>499.99</v>
      </c>
      <c r="E141">
        <v>499.99</v>
      </c>
      <c r="F141">
        <v>499.99</v>
      </c>
      <c r="G141">
        <v>500</v>
      </c>
      <c r="H141">
        <v>500</v>
      </c>
      <c r="I141">
        <v>500</v>
      </c>
      <c r="J141">
        <v>499.99</v>
      </c>
      <c r="K141">
        <v>499.99</v>
      </c>
      <c r="L141">
        <v>499.99</v>
      </c>
      <c r="M141">
        <v>500.05</v>
      </c>
      <c r="N141" s="1">
        <v>6000</v>
      </c>
    </row>
    <row r="142" spans="1:14">
      <c r="A142" t="s">
        <v>468</v>
      </c>
      <c r="B142">
        <v>39.53</v>
      </c>
      <c r="C142">
        <v>39.53</v>
      </c>
      <c r="D142">
        <v>39.53</v>
      </c>
      <c r="E142">
        <v>651.35</v>
      </c>
      <c r="F142">
        <v>39.53</v>
      </c>
      <c r="G142">
        <v>41.02</v>
      </c>
      <c r="H142">
        <v>41.02</v>
      </c>
      <c r="I142">
        <v>41.02</v>
      </c>
      <c r="J142">
        <v>39.53</v>
      </c>
      <c r="K142">
        <v>39.53</v>
      </c>
      <c r="L142">
        <v>651.35</v>
      </c>
      <c r="M142">
        <v>39.53</v>
      </c>
      <c r="N142" s="1">
        <v>1702.47</v>
      </c>
    </row>
    <row r="143" spans="1:14">
      <c r="A143" t="s">
        <v>469</v>
      </c>
      <c r="B143" s="1">
        <v>1638.58</v>
      </c>
      <c r="C143" s="1">
        <v>1638.58</v>
      </c>
      <c r="D143" s="1">
        <v>1638.58</v>
      </c>
      <c r="E143" s="1">
        <v>2450.4</v>
      </c>
      <c r="F143" s="1">
        <v>1738.58</v>
      </c>
      <c r="G143" s="1">
        <v>2613.33</v>
      </c>
      <c r="H143" s="1">
        <v>2046.63</v>
      </c>
      <c r="I143" s="1">
        <v>1989.62</v>
      </c>
      <c r="J143" s="1">
        <v>1698.88</v>
      </c>
      <c r="K143" s="1">
        <v>1698.88</v>
      </c>
      <c r="L143" s="1">
        <v>2310.6999999999998</v>
      </c>
      <c r="M143" s="1">
        <v>1700.64</v>
      </c>
      <c r="N143" s="1">
        <v>23163.43</v>
      </c>
    </row>
    <row r="144" spans="1:14">
      <c r="A144" t="s">
        <v>173</v>
      </c>
    </row>
    <row r="145" spans="1:14">
      <c r="A145" t="s">
        <v>470</v>
      </c>
    </row>
    <row r="146" spans="1:14">
      <c r="A146" t="s">
        <v>471</v>
      </c>
      <c r="B146">
        <v>103.91</v>
      </c>
      <c r="C146">
        <v>103.91</v>
      </c>
      <c r="D146">
        <v>103.91</v>
      </c>
      <c r="E146">
        <v>103.91</v>
      </c>
      <c r="F146">
        <v>103.91</v>
      </c>
      <c r="G146">
        <v>101.07</v>
      </c>
      <c r="H146">
        <v>101.07</v>
      </c>
      <c r="I146">
        <v>101.07</v>
      </c>
      <c r="J146">
        <v>103.91</v>
      </c>
      <c r="K146">
        <v>103.91</v>
      </c>
      <c r="L146">
        <v>103.91</v>
      </c>
      <c r="M146">
        <v>103.91</v>
      </c>
      <c r="N146" s="1">
        <v>1238.4000000000001</v>
      </c>
    </row>
    <row r="147" spans="1:14">
      <c r="A147" t="s">
        <v>472</v>
      </c>
      <c r="B147">
        <v>93.14</v>
      </c>
      <c r="C147">
        <v>93.14</v>
      </c>
      <c r="D147">
        <v>93.14</v>
      </c>
      <c r="E147">
        <v>93.14</v>
      </c>
      <c r="F147">
        <v>93.14</v>
      </c>
      <c r="G147">
        <v>90.6</v>
      </c>
      <c r="H147">
        <v>90.6</v>
      </c>
      <c r="I147">
        <v>90.6</v>
      </c>
      <c r="J147">
        <v>93.14</v>
      </c>
      <c r="K147">
        <v>93.14</v>
      </c>
      <c r="L147">
        <v>93.14</v>
      </c>
      <c r="M147">
        <v>93.14</v>
      </c>
      <c r="N147" s="1">
        <v>1110.06</v>
      </c>
    </row>
    <row r="148" spans="1:14">
      <c r="A148" t="s">
        <v>473</v>
      </c>
      <c r="B148">
        <v>453.61</v>
      </c>
      <c r="C148">
        <v>453.61</v>
      </c>
      <c r="D148">
        <v>453.61</v>
      </c>
      <c r="E148">
        <v>453.61</v>
      </c>
      <c r="F148">
        <v>453.62</v>
      </c>
      <c r="G148">
        <v>441.83</v>
      </c>
      <c r="H148">
        <v>441.84</v>
      </c>
      <c r="I148">
        <v>441.82</v>
      </c>
      <c r="J148">
        <v>453.62</v>
      </c>
      <c r="K148">
        <v>453.63</v>
      </c>
      <c r="L148">
        <v>453.62</v>
      </c>
      <c r="M148">
        <v>453.62</v>
      </c>
      <c r="N148" s="1">
        <v>5408.04</v>
      </c>
    </row>
    <row r="149" spans="1:14">
      <c r="A149" t="s">
        <v>474</v>
      </c>
      <c r="B149">
        <v>368.41</v>
      </c>
      <c r="C149">
        <v>368.41</v>
      </c>
      <c r="D149">
        <v>368.41</v>
      </c>
      <c r="E149">
        <v>368.41</v>
      </c>
      <c r="F149">
        <v>368.41</v>
      </c>
      <c r="G149">
        <v>358.36</v>
      </c>
      <c r="H149">
        <v>358.36</v>
      </c>
      <c r="I149">
        <v>358.36</v>
      </c>
      <c r="J149">
        <v>368.41</v>
      </c>
      <c r="K149">
        <v>368.41</v>
      </c>
      <c r="L149">
        <v>368.41</v>
      </c>
      <c r="M149">
        <v>368.41</v>
      </c>
      <c r="N149" s="1">
        <v>4390.7299999999996</v>
      </c>
    </row>
    <row r="150" spans="1:14">
      <c r="A150" t="s">
        <v>475</v>
      </c>
      <c r="B150">
        <v>250.63</v>
      </c>
      <c r="C150">
        <v>250.63</v>
      </c>
      <c r="D150">
        <v>250.63</v>
      </c>
      <c r="E150">
        <v>250.63</v>
      </c>
      <c r="F150">
        <v>250.63</v>
      </c>
      <c r="G150">
        <v>248.11</v>
      </c>
      <c r="H150">
        <v>248.11</v>
      </c>
      <c r="I150">
        <v>248.11</v>
      </c>
      <c r="J150">
        <v>250.63</v>
      </c>
      <c r="K150">
        <v>250.63</v>
      </c>
      <c r="L150">
        <v>250.63</v>
      </c>
      <c r="M150">
        <v>250.63</v>
      </c>
      <c r="N150" s="1">
        <v>3000.01</v>
      </c>
    </row>
    <row r="151" spans="1:14">
      <c r="A151" t="s">
        <v>476</v>
      </c>
      <c r="B151" s="1">
        <v>1269.7</v>
      </c>
      <c r="C151" s="1">
        <v>1269.7</v>
      </c>
      <c r="D151" s="1">
        <v>1269.7</v>
      </c>
      <c r="E151" s="1">
        <v>1269.7</v>
      </c>
      <c r="F151" s="1">
        <v>1269.71</v>
      </c>
      <c r="G151" s="1">
        <v>1239.97</v>
      </c>
      <c r="H151" s="1">
        <v>1239.98</v>
      </c>
      <c r="I151" s="1">
        <v>1239.96</v>
      </c>
      <c r="J151" s="1">
        <v>1269.71</v>
      </c>
      <c r="K151" s="1">
        <v>1269.72</v>
      </c>
      <c r="L151" s="1">
        <v>1269.71</v>
      </c>
      <c r="M151" s="1">
        <v>1269.71</v>
      </c>
      <c r="N151" s="1">
        <v>15147.24</v>
      </c>
    </row>
    <row r="152" spans="1:14">
      <c r="A152" t="s">
        <v>477</v>
      </c>
    </row>
    <row r="153" spans="1:14">
      <c r="A153" t="s">
        <v>478</v>
      </c>
    </row>
    <row r="154" spans="1:14">
      <c r="A154" t="s">
        <v>479</v>
      </c>
      <c r="B154">
        <v>41.95</v>
      </c>
      <c r="C154">
        <v>41.95</v>
      </c>
      <c r="D154">
        <v>41.95</v>
      </c>
      <c r="E154">
        <v>41.95</v>
      </c>
      <c r="F154">
        <v>41.95</v>
      </c>
      <c r="G154">
        <v>40.81</v>
      </c>
      <c r="H154">
        <v>40.81</v>
      </c>
      <c r="I154">
        <v>40.81</v>
      </c>
      <c r="J154">
        <v>41.95</v>
      </c>
      <c r="K154">
        <v>41.95</v>
      </c>
      <c r="L154">
        <v>41.95</v>
      </c>
      <c r="M154">
        <v>41.95</v>
      </c>
      <c r="N154" s="1">
        <v>500.03</v>
      </c>
    </row>
    <row r="155" spans="1:14">
      <c r="A155" t="s">
        <v>480</v>
      </c>
    </row>
    <row r="156" spans="1:14">
      <c r="A156" t="s">
        <v>481</v>
      </c>
      <c r="B156">
        <v>83.91</v>
      </c>
      <c r="C156">
        <v>83.91</v>
      </c>
      <c r="D156">
        <v>83.91</v>
      </c>
      <c r="E156">
        <v>83.91</v>
      </c>
      <c r="F156">
        <v>83.91</v>
      </c>
      <c r="G156">
        <v>81.63</v>
      </c>
      <c r="H156">
        <v>81.63</v>
      </c>
      <c r="I156">
        <v>81.63</v>
      </c>
      <c r="J156">
        <v>83.91</v>
      </c>
      <c r="K156">
        <v>83.91</v>
      </c>
      <c r="L156">
        <v>83.91</v>
      </c>
      <c r="M156">
        <v>83.91</v>
      </c>
      <c r="N156" s="1">
        <v>1000.06</v>
      </c>
    </row>
    <row r="157" spans="1:14">
      <c r="A157" t="s">
        <v>482</v>
      </c>
    </row>
    <row r="158" spans="1:14">
      <c r="A158" t="s">
        <v>483</v>
      </c>
      <c r="B158">
        <v>83.91</v>
      </c>
      <c r="C158">
        <v>83.91</v>
      </c>
      <c r="D158">
        <v>83.91</v>
      </c>
      <c r="E158">
        <v>83.91</v>
      </c>
      <c r="F158">
        <v>83.91</v>
      </c>
      <c r="G158">
        <v>81.63</v>
      </c>
      <c r="H158">
        <v>81.63</v>
      </c>
      <c r="I158">
        <v>81.63</v>
      </c>
      <c r="J158">
        <v>83.91</v>
      </c>
      <c r="K158">
        <v>83.91</v>
      </c>
      <c r="L158">
        <v>83.91</v>
      </c>
      <c r="M158">
        <v>83.91</v>
      </c>
      <c r="N158" s="1">
        <v>1000.06</v>
      </c>
    </row>
    <row r="159" spans="1:14">
      <c r="A159" t="s">
        <v>484</v>
      </c>
      <c r="B159">
        <v>0</v>
      </c>
      <c r="C159">
        <v>0</v>
      </c>
      <c r="D159">
        <v>0</v>
      </c>
      <c r="E159" s="2">
        <v>8000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s="1">
        <v>8000</v>
      </c>
    </row>
    <row r="160" spans="1:14">
      <c r="A160" t="s">
        <v>485</v>
      </c>
    </row>
    <row r="161" spans="1:17">
      <c r="A161" t="s">
        <v>486</v>
      </c>
      <c r="B161" s="1">
        <v>1479.47</v>
      </c>
      <c r="C161" s="1">
        <v>1479.47</v>
      </c>
      <c r="D161" s="1">
        <v>1479.47</v>
      </c>
      <c r="E161" s="1">
        <v>9479.4699999999993</v>
      </c>
      <c r="F161" s="1">
        <v>1479.48</v>
      </c>
      <c r="G161" s="1">
        <v>1444.04</v>
      </c>
      <c r="H161" s="1">
        <v>1444.05</v>
      </c>
      <c r="I161" s="1">
        <v>1444.03</v>
      </c>
      <c r="J161" s="1">
        <v>1479.48</v>
      </c>
      <c r="K161" s="1">
        <v>1479.49</v>
      </c>
      <c r="L161" s="1">
        <v>1479.48</v>
      </c>
      <c r="M161" s="1">
        <v>1479.48</v>
      </c>
      <c r="N161" s="1">
        <v>25647.39</v>
      </c>
    </row>
    <row r="162" spans="1:17">
      <c r="A162" t="s">
        <v>194</v>
      </c>
    </row>
    <row r="163" spans="1:17">
      <c r="A163" t="s">
        <v>487</v>
      </c>
      <c r="B163">
        <v>201.37</v>
      </c>
      <c r="C163">
        <v>201.37</v>
      </c>
      <c r="D163">
        <v>201.37</v>
      </c>
      <c r="E163">
        <v>201.37</v>
      </c>
      <c r="F163">
        <v>201.37</v>
      </c>
      <c r="G163">
        <v>195.88</v>
      </c>
      <c r="H163">
        <v>395.88</v>
      </c>
      <c r="I163">
        <v>395.88</v>
      </c>
      <c r="J163">
        <v>401.37</v>
      </c>
      <c r="K163">
        <v>401.37</v>
      </c>
      <c r="L163">
        <v>401.37</v>
      </c>
      <c r="M163">
        <v>401.4</v>
      </c>
      <c r="N163" s="1">
        <v>3600</v>
      </c>
    </row>
    <row r="164" spans="1:17" s="83" customFormat="1">
      <c r="A164" s="83" t="s">
        <v>488</v>
      </c>
      <c r="B164" s="84">
        <v>3541.67</v>
      </c>
      <c r="C164" s="84">
        <v>3541.67</v>
      </c>
      <c r="D164" s="84">
        <v>3541.67</v>
      </c>
      <c r="E164" s="84">
        <v>3541.67</v>
      </c>
      <c r="F164" s="84">
        <v>3541.67</v>
      </c>
      <c r="G164" s="84">
        <v>3541.67</v>
      </c>
      <c r="H164" s="84">
        <v>3541.67</v>
      </c>
      <c r="I164" s="84">
        <v>3541.67</v>
      </c>
      <c r="J164" s="84">
        <v>3541.67</v>
      </c>
      <c r="K164" s="84">
        <v>3541.67</v>
      </c>
      <c r="L164" s="84">
        <v>3541.67</v>
      </c>
      <c r="M164" s="84">
        <v>3541.67</v>
      </c>
      <c r="N164" s="85">
        <v>42500</v>
      </c>
    </row>
    <row r="165" spans="1:17" s="83" customFormat="1">
      <c r="A165" s="83" t="s">
        <v>489</v>
      </c>
      <c r="B165" s="84">
        <v>1875</v>
      </c>
      <c r="C165" s="84">
        <v>1875</v>
      </c>
      <c r="D165" s="84">
        <v>1875</v>
      </c>
      <c r="E165" s="84">
        <v>1875</v>
      </c>
      <c r="F165" s="84">
        <v>1875</v>
      </c>
      <c r="G165" s="84">
        <v>1875</v>
      </c>
      <c r="H165" s="84">
        <v>1875</v>
      </c>
      <c r="I165" s="84">
        <v>1875</v>
      </c>
      <c r="J165" s="84">
        <v>1875</v>
      </c>
      <c r="K165" s="84">
        <v>1875</v>
      </c>
      <c r="L165" s="84">
        <v>1875</v>
      </c>
      <c r="M165" s="84">
        <v>1875</v>
      </c>
      <c r="N165" s="85">
        <v>22500</v>
      </c>
    </row>
    <row r="166" spans="1:17" s="83" customFormat="1">
      <c r="A166" s="83" t="s">
        <v>490</v>
      </c>
      <c r="B166" s="84">
        <v>3356.23</v>
      </c>
      <c r="C166" s="84">
        <v>3356.23</v>
      </c>
      <c r="D166" s="84">
        <v>3356.23</v>
      </c>
      <c r="E166" s="84">
        <v>3356.23</v>
      </c>
      <c r="F166" s="84">
        <v>3356.23</v>
      </c>
      <c r="G166" s="84">
        <v>3264.67</v>
      </c>
      <c r="H166" s="84">
        <v>3264.67</v>
      </c>
      <c r="I166" s="84">
        <v>3264.67</v>
      </c>
      <c r="J166" s="84">
        <v>3356.23</v>
      </c>
      <c r="K166" s="84">
        <v>3356.23</v>
      </c>
      <c r="L166" s="84">
        <v>3356.23</v>
      </c>
      <c r="M166" s="84">
        <v>3356.23</v>
      </c>
      <c r="N166" s="85">
        <v>40000.080000000002</v>
      </c>
    </row>
    <row r="167" spans="1:17" s="83" customFormat="1">
      <c r="A167" s="83" t="s">
        <v>491</v>
      </c>
      <c r="B167" s="84">
        <v>2500</v>
      </c>
      <c r="C167" s="84">
        <v>2500</v>
      </c>
      <c r="D167" s="84">
        <v>2916.67</v>
      </c>
      <c r="E167" s="84">
        <v>2916.67</v>
      </c>
      <c r="F167" s="84">
        <v>2916.67</v>
      </c>
      <c r="G167" s="84">
        <v>2916.67</v>
      </c>
      <c r="H167" s="84">
        <v>2916.67</v>
      </c>
      <c r="I167" s="84">
        <v>2916.67</v>
      </c>
      <c r="J167" s="84">
        <v>2916.67</v>
      </c>
      <c r="K167" s="84">
        <v>2916.67</v>
      </c>
      <c r="L167" s="84">
        <v>2916.67</v>
      </c>
      <c r="M167" s="84">
        <v>2916.67</v>
      </c>
      <c r="N167" s="85">
        <v>40000</v>
      </c>
      <c r="Q167" s="85">
        <f>SUM(N164:N178)</f>
        <v>416894.12</v>
      </c>
    </row>
    <row r="168" spans="1:17" s="83" customFormat="1">
      <c r="A168" s="83" t="s">
        <v>492</v>
      </c>
      <c r="B168" s="84">
        <v>2500</v>
      </c>
      <c r="C168" s="84">
        <v>2500</v>
      </c>
      <c r="D168" s="84">
        <v>2500</v>
      </c>
      <c r="E168" s="84">
        <v>2500</v>
      </c>
      <c r="F168" s="84">
        <v>2500</v>
      </c>
      <c r="G168" s="84">
        <v>2500</v>
      </c>
      <c r="H168" s="84">
        <v>2500</v>
      </c>
      <c r="I168" s="84">
        <v>2500</v>
      </c>
      <c r="J168" s="84">
        <v>2916.67</v>
      </c>
      <c r="K168" s="84">
        <v>2916.67</v>
      </c>
      <c r="L168" s="84">
        <v>2916.67</v>
      </c>
      <c r="M168" s="84">
        <v>2916.66</v>
      </c>
      <c r="N168" s="85">
        <v>35000</v>
      </c>
    </row>
    <row r="169" spans="1:17" s="83" customFormat="1">
      <c r="A169" s="83" t="s">
        <v>493</v>
      </c>
      <c r="B169" s="84">
        <v>2250</v>
      </c>
      <c r="C169" s="84">
        <v>2250</v>
      </c>
      <c r="D169" s="84">
        <v>2250</v>
      </c>
      <c r="E169" s="84">
        <v>2250</v>
      </c>
      <c r="F169" s="84">
        <v>2250</v>
      </c>
      <c r="G169" s="83">
        <v>650.01</v>
      </c>
      <c r="H169" s="83">
        <v>650.01</v>
      </c>
      <c r="I169" s="83">
        <v>650.01</v>
      </c>
      <c r="J169" s="84">
        <v>2250</v>
      </c>
      <c r="K169" s="84">
        <v>2250</v>
      </c>
      <c r="L169" s="84">
        <v>2250</v>
      </c>
      <c r="M169" s="84">
        <v>2249.9699999999998</v>
      </c>
      <c r="N169" s="86">
        <v>22200</v>
      </c>
    </row>
    <row r="170" spans="1:17" s="83" customFormat="1">
      <c r="A170" s="83" t="s">
        <v>494</v>
      </c>
      <c r="B170" s="83">
        <v>0</v>
      </c>
      <c r="C170" s="83">
        <v>0</v>
      </c>
      <c r="D170" s="83">
        <v>0</v>
      </c>
      <c r="E170" s="84">
        <v>1875</v>
      </c>
      <c r="F170" s="84">
        <v>1875</v>
      </c>
      <c r="G170" s="84">
        <v>1875</v>
      </c>
      <c r="H170" s="84">
        <v>1875</v>
      </c>
      <c r="I170" s="84">
        <v>1875</v>
      </c>
      <c r="J170" s="84">
        <v>1875</v>
      </c>
      <c r="K170" s="84">
        <v>1875</v>
      </c>
      <c r="L170" s="84">
        <v>1875</v>
      </c>
      <c r="M170" s="84">
        <v>1875</v>
      </c>
      <c r="N170" s="85">
        <v>30000</v>
      </c>
    </row>
    <row r="171" spans="1:17" s="83" customFormat="1">
      <c r="A171" s="83" t="s">
        <v>495</v>
      </c>
      <c r="B171" s="83">
        <v>0</v>
      </c>
      <c r="C171" s="83">
        <v>0</v>
      </c>
      <c r="D171" s="83">
        <v>0</v>
      </c>
      <c r="E171" s="83">
        <v>0</v>
      </c>
      <c r="F171" s="83">
        <v>0</v>
      </c>
      <c r="G171" s="84">
        <v>2500</v>
      </c>
      <c r="H171" s="84">
        <v>2500</v>
      </c>
      <c r="I171" s="84">
        <v>2500</v>
      </c>
      <c r="J171" s="84">
        <v>2500</v>
      </c>
      <c r="K171" s="84">
        <v>2500</v>
      </c>
      <c r="L171" s="84">
        <v>2500</v>
      </c>
      <c r="M171" s="84">
        <v>2500</v>
      </c>
      <c r="N171" s="85">
        <v>30000</v>
      </c>
    </row>
    <row r="172" spans="1:17" s="83" customFormat="1">
      <c r="A172" s="83" t="s">
        <v>496</v>
      </c>
      <c r="B172" s="83">
        <v>0</v>
      </c>
      <c r="C172" s="83">
        <v>0</v>
      </c>
      <c r="D172" s="83">
        <v>0</v>
      </c>
      <c r="E172" s="83">
        <v>0</v>
      </c>
      <c r="F172" s="83">
        <v>0</v>
      </c>
      <c r="G172" s="83">
        <v>0</v>
      </c>
      <c r="H172" s="84">
        <v>2500</v>
      </c>
      <c r="I172" s="84">
        <v>2500</v>
      </c>
      <c r="J172" s="84">
        <v>2500</v>
      </c>
      <c r="K172" s="84">
        <v>2500</v>
      </c>
      <c r="L172" s="84">
        <v>2500</v>
      </c>
      <c r="M172" s="84">
        <v>2500</v>
      </c>
      <c r="N172" s="85">
        <v>30000</v>
      </c>
    </row>
    <row r="173" spans="1:17" s="83" customFormat="1">
      <c r="A173" s="83" t="s">
        <v>497</v>
      </c>
      <c r="B173" s="83">
        <v>0</v>
      </c>
      <c r="C173" s="83">
        <v>0</v>
      </c>
      <c r="D173" s="83">
        <v>0</v>
      </c>
      <c r="E173" s="83">
        <v>0</v>
      </c>
      <c r="F173" s="83">
        <v>0</v>
      </c>
      <c r="G173" s="83">
        <v>0</v>
      </c>
      <c r="H173" s="84">
        <v>1875</v>
      </c>
      <c r="I173" s="84">
        <v>1875</v>
      </c>
      <c r="J173" s="84">
        <v>1875</v>
      </c>
      <c r="K173" s="84">
        <v>1875</v>
      </c>
      <c r="L173" s="84">
        <v>1875</v>
      </c>
      <c r="M173" s="84">
        <v>1875</v>
      </c>
      <c r="N173" s="85">
        <v>11250</v>
      </c>
    </row>
    <row r="174" spans="1:17" s="83" customFormat="1">
      <c r="A174" s="83" t="s">
        <v>498</v>
      </c>
      <c r="B174" s="83">
        <v>0</v>
      </c>
      <c r="C174" s="83">
        <v>0</v>
      </c>
      <c r="D174" s="83">
        <v>0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4">
        <v>2500</v>
      </c>
      <c r="K174" s="84">
        <v>2500</v>
      </c>
      <c r="L174" s="84">
        <v>2500</v>
      </c>
      <c r="M174" s="84">
        <v>2500</v>
      </c>
      <c r="N174" s="85">
        <v>30000</v>
      </c>
    </row>
    <row r="175" spans="1:17" s="83" customFormat="1">
      <c r="A175" s="83" t="s">
        <v>499</v>
      </c>
      <c r="B175" s="83">
        <v>300</v>
      </c>
      <c r="C175" s="83">
        <v>450</v>
      </c>
      <c r="D175" s="83">
        <v>600</v>
      </c>
      <c r="E175" s="83">
        <v>450</v>
      </c>
      <c r="F175" s="83">
        <v>450</v>
      </c>
      <c r="G175" s="83">
        <v>600</v>
      </c>
      <c r="H175" s="84">
        <v>1200</v>
      </c>
      <c r="I175" s="83">
        <v>600</v>
      </c>
      <c r="J175" s="83">
        <v>450</v>
      </c>
      <c r="K175" s="83">
        <v>450</v>
      </c>
      <c r="L175" s="83">
        <v>600</v>
      </c>
      <c r="M175" s="83">
        <v>300</v>
      </c>
      <c r="N175" s="85">
        <v>6450</v>
      </c>
    </row>
    <row r="176" spans="1:17" s="83" customFormat="1">
      <c r="A176" s="83" t="s">
        <v>500</v>
      </c>
      <c r="B176" s="84">
        <v>2666.67</v>
      </c>
      <c r="C176" s="84">
        <v>2666.67</v>
      </c>
      <c r="D176" s="84">
        <v>2666.67</v>
      </c>
      <c r="E176" s="84">
        <v>2666.67</v>
      </c>
      <c r="F176" s="84">
        <v>2666.67</v>
      </c>
      <c r="G176" s="84">
        <v>2666.67</v>
      </c>
      <c r="H176" s="84">
        <v>2666.67</v>
      </c>
      <c r="I176" s="84">
        <v>2666.67</v>
      </c>
      <c r="J176" s="84">
        <v>2666.67</v>
      </c>
      <c r="K176" s="84">
        <v>2666.67</v>
      </c>
      <c r="L176" s="84">
        <v>2666.67</v>
      </c>
      <c r="M176" s="84">
        <v>2666.67</v>
      </c>
      <c r="N176" s="85">
        <v>32000.04</v>
      </c>
    </row>
    <row r="177" spans="1:14" s="83" customFormat="1">
      <c r="A177" s="83" t="s">
        <v>501</v>
      </c>
      <c r="B177" s="84">
        <v>2500</v>
      </c>
      <c r="C177" s="84">
        <v>2500</v>
      </c>
      <c r="D177" s="84">
        <v>2500</v>
      </c>
      <c r="E177" s="84">
        <v>2500</v>
      </c>
      <c r="F177" s="84">
        <v>2500</v>
      </c>
      <c r="G177" s="84">
        <v>2500</v>
      </c>
      <c r="H177" s="84">
        <v>2500</v>
      </c>
      <c r="I177" s="84">
        <v>2500</v>
      </c>
      <c r="J177" s="84">
        <v>2500</v>
      </c>
      <c r="K177" s="84">
        <v>2500</v>
      </c>
      <c r="L177" s="84">
        <v>2500</v>
      </c>
      <c r="M177" s="84">
        <v>2500</v>
      </c>
      <c r="N177" s="85">
        <v>30000</v>
      </c>
    </row>
    <row r="178" spans="1:14" s="83" customFormat="1">
      <c r="A178" s="83" t="s">
        <v>502</v>
      </c>
      <c r="B178" s="84">
        <v>1666</v>
      </c>
      <c r="C178" s="84">
        <v>1666</v>
      </c>
      <c r="D178" s="84">
        <v>1666</v>
      </c>
      <c r="E178" s="84">
        <v>1666</v>
      </c>
      <c r="F178" s="84">
        <v>1666</v>
      </c>
      <c r="G178" s="83">
        <v>0</v>
      </c>
      <c r="H178" s="83">
        <v>0</v>
      </c>
      <c r="I178" s="83">
        <v>0</v>
      </c>
      <c r="J178" s="84">
        <v>1666</v>
      </c>
      <c r="K178" s="84">
        <v>1666</v>
      </c>
      <c r="L178" s="84">
        <v>1666</v>
      </c>
      <c r="M178" s="84">
        <v>1666</v>
      </c>
      <c r="N178" s="85">
        <v>14994</v>
      </c>
    </row>
    <row r="179" spans="1:14" s="83" customFormat="1">
      <c r="A179" s="83" t="s">
        <v>503</v>
      </c>
      <c r="B179" s="84">
        <v>3022.57</v>
      </c>
      <c r="C179" s="84">
        <v>3006.72</v>
      </c>
      <c r="D179" s="84">
        <v>2901.97</v>
      </c>
      <c r="E179" s="84">
        <v>3003.22</v>
      </c>
      <c r="F179" s="84">
        <v>2715.9</v>
      </c>
      <c r="G179" s="84">
        <v>2252.9699999999998</v>
      </c>
      <c r="H179" s="84">
        <v>2784.27</v>
      </c>
      <c r="I179" s="84">
        <v>2669.64</v>
      </c>
      <c r="J179" s="84">
        <v>3569.36</v>
      </c>
      <c r="K179" s="84">
        <v>3489.51</v>
      </c>
      <c r="L179" s="84">
        <v>3366.95</v>
      </c>
      <c r="M179" s="84">
        <v>3288.87</v>
      </c>
      <c r="N179" s="85">
        <v>36071.949999999997</v>
      </c>
    </row>
    <row r="180" spans="1:14">
      <c r="A180" t="s">
        <v>504</v>
      </c>
      <c r="B180" s="1">
        <v>26379.51</v>
      </c>
      <c r="C180" s="1">
        <v>26513.66</v>
      </c>
      <c r="D180" s="1">
        <v>26975.58</v>
      </c>
      <c r="E180" s="1">
        <v>28801.82</v>
      </c>
      <c r="F180" s="1">
        <v>28514.5</v>
      </c>
      <c r="G180" s="1">
        <v>27338.53</v>
      </c>
      <c r="H180" s="1">
        <v>33044.83</v>
      </c>
      <c r="I180" s="1">
        <v>32330.2</v>
      </c>
      <c r="J180" s="1">
        <v>39359.629999999997</v>
      </c>
      <c r="K180" s="1">
        <v>39279.79</v>
      </c>
      <c r="L180" s="1">
        <v>39307.22</v>
      </c>
      <c r="M180" s="1">
        <v>38929.129999999997</v>
      </c>
      <c r="N180" s="1">
        <v>386774.41</v>
      </c>
    </row>
    <row r="181" spans="1:14">
      <c r="A181" t="s">
        <v>505</v>
      </c>
    </row>
    <row r="182" spans="1:14">
      <c r="A182" t="s">
        <v>506</v>
      </c>
      <c r="B182">
        <v>952</v>
      </c>
      <c r="C182">
        <v>962</v>
      </c>
      <c r="D182">
        <v>912</v>
      </c>
      <c r="E182">
        <v>912</v>
      </c>
      <c r="F182" s="2">
        <v>1312</v>
      </c>
      <c r="G182" s="2">
        <v>1087</v>
      </c>
      <c r="H182" s="2">
        <v>2585</v>
      </c>
      <c r="I182" s="2">
        <v>5467</v>
      </c>
      <c r="J182">
        <v>952</v>
      </c>
      <c r="K182">
        <v>962</v>
      </c>
      <c r="L182" s="2">
        <v>1412</v>
      </c>
      <c r="M182">
        <v>862</v>
      </c>
      <c r="N182" s="1">
        <v>18377</v>
      </c>
    </row>
    <row r="183" spans="1:14">
      <c r="A183" t="s">
        <v>507</v>
      </c>
      <c r="B183">
        <v>10</v>
      </c>
      <c r="C183">
        <v>10</v>
      </c>
      <c r="D183">
        <v>30</v>
      </c>
      <c r="E183">
        <v>30</v>
      </c>
      <c r="F183">
        <v>0</v>
      </c>
      <c r="G183">
        <v>0</v>
      </c>
      <c r="H183">
        <v>40</v>
      </c>
      <c r="I183">
        <v>10</v>
      </c>
      <c r="J183">
        <v>0</v>
      </c>
      <c r="K183">
        <v>20</v>
      </c>
      <c r="L183">
        <v>20</v>
      </c>
      <c r="M183">
        <v>10</v>
      </c>
      <c r="N183" s="1">
        <v>180</v>
      </c>
    </row>
    <row r="184" spans="1:14">
      <c r="A184" t="s">
        <v>508</v>
      </c>
      <c r="B184">
        <v>275</v>
      </c>
      <c r="C184">
        <v>275</v>
      </c>
      <c r="D184">
        <v>425</v>
      </c>
      <c r="E184">
        <v>425</v>
      </c>
      <c r="F184">
        <v>200</v>
      </c>
      <c r="G184">
        <v>220</v>
      </c>
      <c r="H184">
        <v>520</v>
      </c>
      <c r="I184">
        <v>295</v>
      </c>
      <c r="J184">
        <v>500</v>
      </c>
      <c r="K184">
        <v>350</v>
      </c>
      <c r="L184">
        <v>350</v>
      </c>
      <c r="M184">
        <v>275</v>
      </c>
      <c r="N184" s="1">
        <v>4110</v>
      </c>
    </row>
    <row r="185" spans="1:14">
      <c r="A185" t="s">
        <v>509</v>
      </c>
      <c r="B185" s="1">
        <v>1237</v>
      </c>
      <c r="C185" s="1">
        <v>1247</v>
      </c>
      <c r="D185" s="1">
        <v>1367</v>
      </c>
      <c r="E185" s="1">
        <v>1367</v>
      </c>
      <c r="F185" s="1">
        <v>1512</v>
      </c>
      <c r="G185" s="1">
        <v>1307</v>
      </c>
      <c r="H185" s="1">
        <v>3145</v>
      </c>
      <c r="I185" s="1">
        <v>5772</v>
      </c>
      <c r="J185" s="1">
        <v>1452</v>
      </c>
      <c r="K185" s="1">
        <v>1332</v>
      </c>
      <c r="L185" s="1">
        <v>1782</v>
      </c>
      <c r="M185" s="1">
        <v>1147</v>
      </c>
      <c r="N185" s="1">
        <v>22667</v>
      </c>
    </row>
    <row r="186" spans="1:14">
      <c r="A186" t="s">
        <v>510</v>
      </c>
      <c r="B186" s="1">
        <v>44162.37</v>
      </c>
      <c r="C186" s="1">
        <v>44877.19</v>
      </c>
      <c r="D186" s="1">
        <v>46219.77</v>
      </c>
      <c r="E186" s="1">
        <v>53608.47</v>
      </c>
      <c r="F186" s="1">
        <v>44184.95</v>
      </c>
      <c r="G186" s="1">
        <v>47605.27</v>
      </c>
      <c r="H186" s="1">
        <v>63223.08</v>
      </c>
      <c r="I186" s="1">
        <v>58340.62</v>
      </c>
      <c r="J186" s="1">
        <v>55888.91</v>
      </c>
      <c r="K186" s="1">
        <v>56249.57</v>
      </c>
      <c r="L186" s="1">
        <v>59249.29</v>
      </c>
      <c r="M186" s="1">
        <v>57256.7</v>
      </c>
      <c r="N186" s="1">
        <v>630866.17000000004</v>
      </c>
    </row>
    <row r="187" spans="1:14">
      <c r="A187" t="s">
        <v>511</v>
      </c>
      <c r="B187" s="1">
        <v>44583.16</v>
      </c>
      <c r="C187" s="1">
        <v>20204.61</v>
      </c>
      <c r="D187" s="1">
        <v>30513.94</v>
      </c>
      <c r="E187" s="1">
        <v>41661.17</v>
      </c>
      <c r="F187" s="1">
        <v>52704.61</v>
      </c>
      <c r="G187" s="1">
        <v>78325.23</v>
      </c>
      <c r="H187" s="1">
        <v>36883.17</v>
      </c>
      <c r="I187" s="1">
        <v>13483.17</v>
      </c>
      <c r="J187" s="1">
        <v>22307.61</v>
      </c>
      <c r="K187" s="1">
        <v>43604.61</v>
      </c>
      <c r="L187" s="1">
        <v>20204.61</v>
      </c>
      <c r="M187" s="1">
        <v>29106.61</v>
      </c>
      <c r="N187" s="1">
        <v>433811.65</v>
      </c>
    </row>
    <row r="188" spans="1:14">
      <c r="A188" t="s">
        <v>512</v>
      </c>
      <c r="B188" s="1">
        <v>420.79</v>
      </c>
      <c r="C188" s="1">
        <v>-24672.58</v>
      </c>
      <c r="D188" s="1">
        <v>-15705.83</v>
      </c>
      <c r="E188" s="1">
        <v>-11947.3</v>
      </c>
      <c r="F188" s="1">
        <v>8519.66</v>
      </c>
      <c r="G188" s="1">
        <v>30719.96</v>
      </c>
      <c r="H188" s="1">
        <v>-26339.91</v>
      </c>
      <c r="I188" s="1">
        <v>-44857.45</v>
      </c>
      <c r="J188" s="1">
        <v>-33581.300000000003</v>
      </c>
      <c r="K188" s="1">
        <v>-12644.96</v>
      </c>
      <c r="L188" s="1">
        <v>-39044.68</v>
      </c>
      <c r="M188" s="1">
        <v>-28150.09</v>
      </c>
      <c r="N188" s="1">
        <v>-197054.52</v>
      </c>
    </row>
    <row r="189" spans="1:14">
      <c r="A189" t="s">
        <v>513</v>
      </c>
      <c r="N189" s="1">
        <v>0</v>
      </c>
    </row>
    <row r="190" spans="1:14">
      <c r="A190" t="s">
        <v>514</v>
      </c>
      <c r="N190" s="1">
        <v>0</v>
      </c>
    </row>
    <row r="191" spans="1:14">
      <c r="A191" t="s">
        <v>515</v>
      </c>
      <c r="N191" s="1">
        <v>0</v>
      </c>
    </row>
    <row r="193" spans="2:14">
      <c r="B193" s="1">
        <v>43498.75</v>
      </c>
      <c r="J193" t="s">
        <v>516</v>
      </c>
      <c r="K193" s="1">
        <v>631139.51</v>
      </c>
    </row>
    <row r="194" spans="2:14">
      <c r="J194" t="s">
        <v>517</v>
      </c>
      <c r="K194" s="1">
        <v>-273.33999999999997</v>
      </c>
      <c r="M194" t="s">
        <v>518</v>
      </c>
      <c r="N194" s="1">
        <v>-197054.52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6"/>
  <sheetViews>
    <sheetView workbookViewId="0">
      <selection activeCell="E185" sqref="E185"/>
    </sheetView>
  </sheetViews>
  <sheetFormatPr defaultColWidth="9.140625" defaultRowHeight="15"/>
  <cols>
    <col min="1" max="1" width="3.140625" customWidth="1"/>
    <col min="2" max="2" width="3.42578125" customWidth="1"/>
    <col min="4" max="4" width="12.28515625" customWidth="1"/>
    <col min="5" max="5" width="119.7109375" bestFit="1" customWidth="1"/>
    <col min="6" max="6" width="3" customWidth="1"/>
    <col min="7" max="7" width="21.140625" bestFit="1" customWidth="1"/>
  </cols>
  <sheetData>
    <row r="1" spans="1:7" s="3" customFormat="1" ht="45">
      <c r="A1" s="4"/>
      <c r="B1" s="4"/>
      <c r="C1" s="4" t="s">
        <v>519</v>
      </c>
      <c r="D1" s="41" t="s">
        <v>520</v>
      </c>
      <c r="E1" s="4" t="s">
        <v>521</v>
      </c>
      <c r="F1" s="4"/>
      <c r="G1" s="4" t="s">
        <v>522</v>
      </c>
    </row>
    <row r="2" spans="1:7" hidden="1">
      <c r="A2" s="5"/>
      <c r="B2" s="5"/>
      <c r="C2" s="5"/>
      <c r="D2" s="5"/>
      <c r="E2" s="5" t="s">
        <v>523</v>
      </c>
      <c r="F2" s="5"/>
      <c r="G2" s="5" t="s">
        <v>524</v>
      </c>
    </row>
    <row r="3" spans="1:7" hidden="1">
      <c r="A3" s="5"/>
      <c r="B3" s="5"/>
      <c r="C3" s="5"/>
      <c r="D3" s="5"/>
      <c r="E3" s="5" t="s">
        <v>525</v>
      </c>
      <c r="F3" s="5"/>
      <c r="G3" s="5" t="s">
        <v>524</v>
      </c>
    </row>
    <row r="4" spans="1:7" hidden="1">
      <c r="A4" s="5"/>
      <c r="B4" s="5"/>
      <c r="C4" s="5"/>
      <c r="D4" s="5"/>
      <c r="E4" s="5" t="s">
        <v>526</v>
      </c>
      <c r="F4" s="5"/>
      <c r="G4" s="5" t="s">
        <v>524</v>
      </c>
    </row>
    <row r="5" spans="1:7" hidden="1">
      <c r="A5" s="5"/>
      <c r="B5" s="5"/>
      <c r="C5" s="5"/>
      <c r="D5" s="5"/>
      <c r="E5" s="5" t="s">
        <v>527</v>
      </c>
      <c r="F5" s="5"/>
      <c r="G5" s="5" t="s">
        <v>524</v>
      </c>
    </row>
    <row r="6" spans="1:7" hidden="1">
      <c r="A6" s="5"/>
      <c r="B6" s="5"/>
      <c r="C6" s="5">
        <v>11100</v>
      </c>
      <c r="D6" s="5"/>
      <c r="E6" s="5" t="s">
        <v>528</v>
      </c>
      <c r="F6" s="5"/>
      <c r="G6" s="5" t="s">
        <v>529</v>
      </c>
    </row>
    <row r="7" spans="1:7" hidden="1">
      <c r="A7" s="5"/>
      <c r="B7" s="5"/>
      <c r="C7" s="5">
        <v>11200</v>
      </c>
      <c r="D7" s="5"/>
      <c r="E7" s="5" t="s">
        <v>530</v>
      </c>
      <c r="F7" s="5"/>
      <c r="G7" s="5" t="s">
        <v>529</v>
      </c>
    </row>
    <row r="8" spans="1:7" hidden="1">
      <c r="A8" s="5"/>
      <c r="B8" s="5"/>
      <c r="C8" s="5">
        <v>11300</v>
      </c>
      <c r="D8" s="5"/>
      <c r="E8" s="5" t="s">
        <v>531</v>
      </c>
      <c r="F8" s="5"/>
      <c r="G8" s="5" t="s">
        <v>529</v>
      </c>
    </row>
    <row r="9" spans="1:7" hidden="1">
      <c r="A9" s="5"/>
      <c r="B9" s="5"/>
      <c r="C9" s="5">
        <v>11400</v>
      </c>
      <c r="D9" s="5"/>
      <c r="E9" s="5" t="s">
        <v>532</v>
      </c>
      <c r="F9" s="5"/>
      <c r="G9" s="5" t="s">
        <v>529</v>
      </c>
    </row>
    <row r="10" spans="1:7" hidden="1">
      <c r="A10" s="5"/>
      <c r="B10" s="5"/>
      <c r="C10" s="5">
        <v>11500</v>
      </c>
      <c r="D10" s="5"/>
      <c r="E10" s="5" t="s">
        <v>533</v>
      </c>
      <c r="F10" s="5"/>
      <c r="G10" s="5" t="s">
        <v>529</v>
      </c>
    </row>
    <row r="11" spans="1:7" hidden="1">
      <c r="A11" s="5"/>
      <c r="B11" s="5"/>
      <c r="C11" s="5">
        <v>11600</v>
      </c>
      <c r="D11" s="5"/>
      <c r="E11" s="5" t="s">
        <v>534</v>
      </c>
      <c r="F11" s="5"/>
      <c r="G11" s="5" t="s">
        <v>529</v>
      </c>
    </row>
    <row r="12" spans="1:7" hidden="1">
      <c r="A12" s="5"/>
      <c r="B12" s="5"/>
      <c r="C12" s="5"/>
      <c r="D12" s="5"/>
      <c r="E12" s="5" t="s">
        <v>535</v>
      </c>
      <c r="F12" s="5"/>
      <c r="G12" s="5" t="s">
        <v>536</v>
      </c>
    </row>
    <row r="13" spans="1:7" hidden="1">
      <c r="A13" s="5"/>
      <c r="B13" s="5"/>
      <c r="C13" s="5">
        <v>12000</v>
      </c>
      <c r="D13" s="5"/>
      <c r="E13" s="5" t="s">
        <v>537</v>
      </c>
      <c r="F13" s="5"/>
      <c r="G13" s="5" t="s">
        <v>536</v>
      </c>
    </row>
    <row r="14" spans="1:7" hidden="1">
      <c r="A14" s="5"/>
      <c r="B14" s="5"/>
      <c r="C14" s="5">
        <v>12100</v>
      </c>
      <c r="D14" s="5"/>
      <c r="E14" s="5" t="s">
        <v>538</v>
      </c>
      <c r="F14" s="5"/>
      <c r="G14" s="5" t="s">
        <v>536</v>
      </c>
    </row>
    <row r="15" spans="1:7" hidden="1">
      <c r="A15" s="5"/>
      <c r="B15" s="5"/>
      <c r="C15" s="5">
        <v>12101</v>
      </c>
      <c r="D15" s="5"/>
      <c r="E15" s="5" t="s">
        <v>539</v>
      </c>
      <c r="F15" s="5"/>
      <c r="G15" s="5" t="s">
        <v>536</v>
      </c>
    </row>
    <row r="16" spans="1:7" hidden="1">
      <c r="A16" s="5"/>
      <c r="B16" s="5"/>
      <c r="C16" s="5">
        <v>12200</v>
      </c>
      <c r="D16" s="5"/>
      <c r="E16" s="5" t="s">
        <v>540</v>
      </c>
      <c r="F16" s="5"/>
      <c r="G16" s="5" t="s">
        <v>536</v>
      </c>
    </row>
    <row r="17" spans="1:7" hidden="1">
      <c r="A17" s="5"/>
      <c r="B17" s="5"/>
      <c r="C17" s="5">
        <v>12800</v>
      </c>
      <c r="D17" s="5"/>
      <c r="E17" s="5" t="s">
        <v>541</v>
      </c>
      <c r="F17" s="5"/>
      <c r="G17" s="5" t="s">
        <v>536</v>
      </c>
    </row>
    <row r="18" spans="1:7" hidden="1">
      <c r="A18" s="5"/>
      <c r="B18" s="5"/>
      <c r="C18" s="5">
        <v>13000</v>
      </c>
      <c r="D18" s="5"/>
      <c r="E18" s="5" t="s">
        <v>542</v>
      </c>
      <c r="F18" s="5"/>
      <c r="G18" s="5" t="s">
        <v>536</v>
      </c>
    </row>
    <row r="19" spans="1:7" hidden="1">
      <c r="A19" s="5"/>
      <c r="B19" s="5"/>
      <c r="C19" s="5">
        <v>13500</v>
      </c>
      <c r="D19" s="5"/>
      <c r="E19" s="5" t="s">
        <v>543</v>
      </c>
      <c r="F19" s="5"/>
      <c r="G19" s="5" t="s">
        <v>536</v>
      </c>
    </row>
    <row r="20" spans="1:7" hidden="1">
      <c r="A20" s="5"/>
      <c r="B20" s="5"/>
      <c r="C20" s="5">
        <v>15000</v>
      </c>
      <c r="D20" s="5"/>
      <c r="E20" s="5" t="s">
        <v>544</v>
      </c>
      <c r="F20" s="5"/>
      <c r="G20" s="5" t="s">
        <v>545</v>
      </c>
    </row>
    <row r="21" spans="1:7" hidden="1">
      <c r="A21" s="5"/>
      <c r="B21" s="5"/>
      <c r="C21" s="5">
        <v>15100</v>
      </c>
      <c r="D21" s="5"/>
      <c r="E21" s="5" t="s">
        <v>546</v>
      </c>
      <c r="F21" s="5"/>
      <c r="G21" s="5" t="s">
        <v>545</v>
      </c>
    </row>
    <row r="22" spans="1:7" hidden="1">
      <c r="A22" s="5"/>
      <c r="B22" s="5"/>
      <c r="C22" s="5">
        <v>15500</v>
      </c>
      <c r="D22" s="5"/>
      <c r="E22" s="5" t="s">
        <v>547</v>
      </c>
      <c r="F22" s="5"/>
      <c r="G22" s="5" t="s">
        <v>545</v>
      </c>
    </row>
    <row r="23" spans="1:7" hidden="1">
      <c r="A23" s="5"/>
      <c r="B23" s="5"/>
      <c r="C23" s="5">
        <v>15700</v>
      </c>
      <c r="D23" s="5"/>
      <c r="E23" s="5" t="s">
        <v>548</v>
      </c>
      <c r="F23" s="5"/>
      <c r="G23" s="5" t="s">
        <v>545</v>
      </c>
    </row>
    <row r="24" spans="1:7" hidden="1">
      <c r="A24" s="5"/>
      <c r="B24" s="5"/>
      <c r="C24" s="5">
        <v>15900</v>
      </c>
      <c r="D24" s="5"/>
      <c r="E24" s="5" t="s">
        <v>549</v>
      </c>
      <c r="F24" s="5"/>
      <c r="G24" s="5" t="s">
        <v>545</v>
      </c>
    </row>
    <row r="25" spans="1:7" hidden="1">
      <c r="A25" s="5"/>
      <c r="B25" s="5"/>
      <c r="C25" s="5">
        <v>16400</v>
      </c>
      <c r="D25" s="5"/>
      <c r="E25" s="5" t="s">
        <v>550</v>
      </c>
      <c r="F25" s="5"/>
      <c r="G25" s="5" t="s">
        <v>545</v>
      </c>
    </row>
    <row r="26" spans="1:7" hidden="1">
      <c r="A26" s="5"/>
      <c r="B26" s="5"/>
      <c r="C26" s="5">
        <v>17100</v>
      </c>
      <c r="D26" s="5"/>
      <c r="E26" s="5" t="s">
        <v>551</v>
      </c>
      <c r="F26" s="5"/>
      <c r="G26" s="5" t="s">
        <v>545</v>
      </c>
    </row>
    <row r="27" spans="1:7" hidden="1">
      <c r="A27" s="5"/>
      <c r="B27" s="5"/>
      <c r="C27" s="5">
        <v>17200</v>
      </c>
      <c r="D27" s="5"/>
      <c r="E27" s="5" t="s">
        <v>552</v>
      </c>
      <c r="F27" s="5"/>
      <c r="G27" s="5" t="s">
        <v>545</v>
      </c>
    </row>
    <row r="28" spans="1:7" hidden="1">
      <c r="A28" s="5"/>
      <c r="B28" s="5"/>
      <c r="C28" s="5">
        <v>17300</v>
      </c>
      <c r="D28" s="5"/>
      <c r="E28" s="5" t="s">
        <v>553</v>
      </c>
      <c r="F28" s="5"/>
      <c r="G28" s="5" t="s">
        <v>545</v>
      </c>
    </row>
    <row r="29" spans="1:7" hidden="1">
      <c r="A29" s="5"/>
      <c r="B29" s="5"/>
      <c r="C29" s="5">
        <v>17400</v>
      </c>
      <c r="D29" s="5"/>
      <c r="E29" s="5" t="s">
        <v>554</v>
      </c>
      <c r="F29" s="5"/>
      <c r="G29" s="5" t="s">
        <v>545</v>
      </c>
    </row>
    <row r="30" spans="1:7" hidden="1">
      <c r="A30" s="5"/>
      <c r="B30" s="5"/>
      <c r="C30" s="5">
        <v>18000</v>
      </c>
      <c r="D30" s="5"/>
      <c r="E30" s="5" t="s">
        <v>555</v>
      </c>
      <c r="F30" s="5"/>
      <c r="G30" s="5" t="s">
        <v>556</v>
      </c>
    </row>
    <row r="31" spans="1:7" hidden="1">
      <c r="A31" s="5"/>
      <c r="B31" s="5"/>
      <c r="C31" s="5">
        <v>18100</v>
      </c>
      <c r="D31" s="5"/>
      <c r="E31" s="5" t="s">
        <v>557</v>
      </c>
      <c r="F31" s="5"/>
      <c r="G31" s="5" t="s">
        <v>556</v>
      </c>
    </row>
    <row r="32" spans="1:7" hidden="1">
      <c r="A32" s="5"/>
      <c r="B32" s="5"/>
      <c r="C32" s="5">
        <v>18200</v>
      </c>
      <c r="D32" s="5"/>
      <c r="E32" s="5" t="s">
        <v>558</v>
      </c>
      <c r="F32" s="5"/>
      <c r="G32" s="5" t="s">
        <v>556</v>
      </c>
    </row>
    <row r="33" spans="1:7" hidden="1">
      <c r="A33" s="5"/>
      <c r="B33" s="5"/>
      <c r="C33" s="5">
        <v>18300</v>
      </c>
      <c r="D33" s="5"/>
      <c r="E33" s="5" t="s">
        <v>559</v>
      </c>
      <c r="F33" s="5"/>
      <c r="G33" s="5" t="s">
        <v>556</v>
      </c>
    </row>
    <row r="34" spans="1:7" hidden="1">
      <c r="A34" s="5"/>
      <c r="B34" s="5"/>
      <c r="C34" s="5">
        <v>18400</v>
      </c>
      <c r="D34" s="5"/>
      <c r="E34" s="5" t="s">
        <v>560</v>
      </c>
      <c r="F34" s="5"/>
      <c r="G34" s="5" t="s">
        <v>556</v>
      </c>
    </row>
    <row r="35" spans="1:7" hidden="1">
      <c r="A35" s="5"/>
      <c r="B35" s="5"/>
      <c r="C35" s="5">
        <v>18500</v>
      </c>
      <c r="D35" s="5"/>
      <c r="E35" s="5" t="s">
        <v>561</v>
      </c>
      <c r="F35" s="5"/>
      <c r="G35" s="5" t="s">
        <v>556</v>
      </c>
    </row>
    <row r="36" spans="1:7" hidden="1">
      <c r="A36" s="5"/>
      <c r="B36" s="5"/>
      <c r="C36" s="5">
        <v>18600</v>
      </c>
      <c r="D36" s="5"/>
      <c r="E36" s="5" t="s">
        <v>562</v>
      </c>
      <c r="F36" s="5"/>
      <c r="G36" s="5" t="s">
        <v>556</v>
      </c>
    </row>
    <row r="37" spans="1:7" hidden="1">
      <c r="A37" s="5"/>
      <c r="B37" s="5"/>
      <c r="C37" s="5">
        <v>18700</v>
      </c>
      <c r="D37" s="5"/>
      <c r="E37" s="5" t="s">
        <v>563</v>
      </c>
      <c r="F37" s="5"/>
      <c r="G37" s="5" t="s">
        <v>556</v>
      </c>
    </row>
    <row r="38" spans="1:7" hidden="1">
      <c r="A38" s="5"/>
      <c r="B38" s="5"/>
      <c r="C38" s="5">
        <v>18800</v>
      </c>
      <c r="D38" s="5"/>
      <c r="E38" s="5" t="s">
        <v>564</v>
      </c>
      <c r="F38" s="5"/>
      <c r="G38" s="5" t="s">
        <v>556</v>
      </c>
    </row>
    <row r="39" spans="1:7" hidden="1">
      <c r="A39" s="5"/>
      <c r="B39" s="5"/>
      <c r="C39" s="5">
        <v>18900</v>
      </c>
      <c r="D39" s="5"/>
      <c r="E39" s="5" t="s">
        <v>565</v>
      </c>
      <c r="F39" s="5"/>
      <c r="G39" s="5" t="s">
        <v>556</v>
      </c>
    </row>
    <row r="40" spans="1:7" hidden="1">
      <c r="A40" s="5"/>
      <c r="B40" s="5"/>
      <c r="C40" s="5">
        <v>18910</v>
      </c>
      <c r="D40" s="5"/>
      <c r="E40" s="5" t="s">
        <v>566</v>
      </c>
      <c r="F40" s="5"/>
      <c r="G40" s="5" t="s">
        <v>556</v>
      </c>
    </row>
    <row r="41" spans="1:7" hidden="1">
      <c r="A41" s="5"/>
      <c r="B41" s="5"/>
      <c r="C41" s="5">
        <v>20000</v>
      </c>
      <c r="D41" s="5"/>
      <c r="E41" s="5" t="s">
        <v>567</v>
      </c>
      <c r="F41" s="5"/>
      <c r="G41" s="5" t="s">
        <v>568</v>
      </c>
    </row>
    <row r="42" spans="1:7" hidden="1">
      <c r="A42" s="5"/>
      <c r="B42" s="5"/>
      <c r="C42" s="5">
        <v>20100</v>
      </c>
      <c r="D42" s="5"/>
      <c r="E42" s="5" t="s">
        <v>569</v>
      </c>
      <c r="F42" s="5"/>
      <c r="G42" s="5" t="s">
        <v>568</v>
      </c>
    </row>
    <row r="43" spans="1:7" hidden="1">
      <c r="A43" s="5"/>
      <c r="B43" s="5"/>
      <c r="C43" s="5"/>
      <c r="D43" s="5"/>
      <c r="E43" s="5" t="s">
        <v>570</v>
      </c>
      <c r="F43" s="5"/>
      <c r="G43" s="5" t="s">
        <v>571</v>
      </c>
    </row>
    <row r="44" spans="1:7" hidden="1">
      <c r="A44" s="5"/>
      <c r="B44" s="5"/>
      <c r="C44" s="5">
        <v>24000</v>
      </c>
      <c r="D44" s="5"/>
      <c r="E44" s="5" t="s">
        <v>572</v>
      </c>
      <c r="F44" s="5"/>
      <c r="G44" s="5" t="s">
        <v>573</v>
      </c>
    </row>
    <row r="45" spans="1:7" hidden="1">
      <c r="A45" s="5"/>
      <c r="B45" s="5"/>
      <c r="C45" s="5">
        <v>24001</v>
      </c>
      <c r="D45" s="5"/>
      <c r="E45" s="5" t="s">
        <v>574</v>
      </c>
      <c r="F45" s="5"/>
      <c r="G45" s="5" t="s">
        <v>573</v>
      </c>
    </row>
    <row r="46" spans="1:7" hidden="1">
      <c r="A46" s="5"/>
      <c r="B46" s="5"/>
      <c r="C46" s="5">
        <v>24002</v>
      </c>
      <c r="D46" s="5"/>
      <c r="E46" s="5" t="s">
        <v>575</v>
      </c>
      <c r="F46" s="5"/>
      <c r="G46" s="5" t="s">
        <v>573</v>
      </c>
    </row>
    <row r="47" spans="1:7" hidden="1">
      <c r="A47" s="5"/>
      <c r="B47" s="5"/>
      <c r="C47" s="5">
        <v>24003</v>
      </c>
      <c r="D47" s="5"/>
      <c r="E47" s="5" t="s">
        <v>576</v>
      </c>
      <c r="F47" s="5"/>
      <c r="G47" s="5" t="s">
        <v>573</v>
      </c>
    </row>
    <row r="48" spans="1:7" hidden="1">
      <c r="A48" s="5"/>
      <c r="B48" s="5"/>
      <c r="C48" s="5">
        <v>24004</v>
      </c>
      <c r="D48" s="5"/>
      <c r="E48" s="5" t="s">
        <v>577</v>
      </c>
      <c r="F48" s="5"/>
      <c r="G48" s="5" t="s">
        <v>573</v>
      </c>
    </row>
    <row r="49" spans="1:7" hidden="1">
      <c r="A49" s="5"/>
      <c r="B49" s="5"/>
      <c r="C49" s="5">
        <v>24005</v>
      </c>
      <c r="D49" s="5"/>
      <c r="E49" s="5" t="s">
        <v>578</v>
      </c>
      <c r="F49" s="5"/>
      <c r="G49" s="5" t="s">
        <v>573</v>
      </c>
    </row>
    <row r="50" spans="1:7" hidden="1">
      <c r="A50" s="5"/>
      <c r="B50" s="5"/>
      <c r="C50" s="5">
        <v>24100</v>
      </c>
      <c r="D50" s="5"/>
      <c r="E50" s="5" t="s">
        <v>579</v>
      </c>
      <c r="F50" s="5"/>
      <c r="G50" s="5" t="s">
        <v>573</v>
      </c>
    </row>
    <row r="51" spans="1:7" hidden="1">
      <c r="A51" s="5"/>
      <c r="B51" s="5"/>
      <c r="C51" s="5">
        <v>24200</v>
      </c>
      <c r="D51" s="5"/>
      <c r="E51" s="5" t="s">
        <v>580</v>
      </c>
      <c r="F51" s="5"/>
      <c r="G51" s="5" t="s">
        <v>573</v>
      </c>
    </row>
    <row r="52" spans="1:7" hidden="1">
      <c r="A52" s="5"/>
      <c r="B52" s="5"/>
      <c r="C52" s="5">
        <v>25000</v>
      </c>
      <c r="D52" s="5"/>
      <c r="E52" s="5" t="s">
        <v>581</v>
      </c>
      <c r="F52" s="5"/>
      <c r="G52" s="5" t="s">
        <v>573</v>
      </c>
    </row>
    <row r="53" spans="1:7" hidden="1">
      <c r="A53" s="5"/>
      <c r="B53" s="5"/>
      <c r="C53" s="5">
        <v>25400</v>
      </c>
      <c r="D53" s="5"/>
      <c r="E53" s="5" t="s">
        <v>582</v>
      </c>
      <c r="F53" s="5"/>
      <c r="G53" s="5" t="s">
        <v>573</v>
      </c>
    </row>
    <row r="54" spans="1:7" hidden="1">
      <c r="A54" s="5"/>
      <c r="B54" s="5"/>
      <c r="C54" s="5">
        <v>25600</v>
      </c>
      <c r="D54" s="5"/>
      <c r="E54" s="5" t="s">
        <v>583</v>
      </c>
      <c r="F54" s="5"/>
      <c r="G54" s="5" t="s">
        <v>573</v>
      </c>
    </row>
    <row r="55" spans="1:7" hidden="1">
      <c r="A55" s="5"/>
      <c r="B55" s="5"/>
      <c r="C55" s="5">
        <v>25800</v>
      </c>
      <c r="D55" s="5"/>
      <c r="E55" s="5" t="s">
        <v>584</v>
      </c>
      <c r="F55" s="5"/>
      <c r="G55" s="5" t="s">
        <v>573</v>
      </c>
    </row>
    <row r="56" spans="1:7" hidden="1">
      <c r="A56" s="5"/>
      <c r="B56" s="5"/>
      <c r="C56" s="5">
        <v>26900</v>
      </c>
      <c r="D56" s="5"/>
      <c r="E56" s="5" t="s">
        <v>585</v>
      </c>
      <c r="F56" s="5"/>
      <c r="G56" s="5" t="s">
        <v>586</v>
      </c>
    </row>
    <row r="57" spans="1:7" hidden="1">
      <c r="A57" s="5"/>
      <c r="B57" s="5"/>
      <c r="C57" s="5">
        <v>26910</v>
      </c>
      <c r="D57" s="5"/>
      <c r="E57" s="5" t="s">
        <v>587</v>
      </c>
      <c r="F57" s="5"/>
      <c r="G57" s="5" t="s">
        <v>586</v>
      </c>
    </row>
    <row r="58" spans="1:7" hidden="1">
      <c r="A58" s="5"/>
      <c r="B58" s="5"/>
      <c r="C58" s="5">
        <v>27000</v>
      </c>
      <c r="D58" s="5"/>
      <c r="E58" s="5" t="s">
        <v>588</v>
      </c>
      <c r="F58" s="5"/>
      <c r="G58" s="5" t="s">
        <v>586</v>
      </c>
    </row>
    <row r="59" spans="1:7" hidden="1">
      <c r="A59" s="5"/>
      <c r="B59" s="5"/>
      <c r="C59" s="5">
        <v>27100</v>
      </c>
      <c r="D59" s="5"/>
      <c r="E59" s="5" t="s">
        <v>589</v>
      </c>
      <c r="F59" s="5"/>
      <c r="G59" s="5" t="s">
        <v>586</v>
      </c>
    </row>
    <row r="60" spans="1:7" hidden="1">
      <c r="A60" s="5"/>
      <c r="B60" s="5"/>
      <c r="C60" s="5">
        <v>27200</v>
      </c>
      <c r="D60" s="5"/>
      <c r="E60" s="5" t="s">
        <v>590</v>
      </c>
      <c r="F60" s="5"/>
      <c r="G60" s="5" t="s">
        <v>586</v>
      </c>
    </row>
    <row r="61" spans="1:7" hidden="1">
      <c r="A61" s="5"/>
      <c r="B61" s="5"/>
      <c r="C61" s="5">
        <v>27300</v>
      </c>
      <c r="D61" s="5"/>
      <c r="E61" s="5" t="s">
        <v>591</v>
      </c>
      <c r="F61" s="5"/>
      <c r="G61" s="5" t="s">
        <v>586</v>
      </c>
    </row>
    <row r="62" spans="1:7" hidden="1">
      <c r="A62" s="5"/>
      <c r="B62" s="5"/>
      <c r="C62" s="5">
        <v>27400</v>
      </c>
      <c r="D62" s="5"/>
      <c r="E62" s="5" t="s">
        <v>592</v>
      </c>
      <c r="F62" s="5"/>
      <c r="G62" s="5" t="s">
        <v>586</v>
      </c>
    </row>
    <row r="63" spans="1:7" hidden="1">
      <c r="A63" s="5"/>
      <c r="B63" s="5"/>
      <c r="C63" s="5"/>
      <c r="D63" s="5"/>
      <c r="E63" s="5" t="s">
        <v>593</v>
      </c>
      <c r="F63" s="5"/>
      <c r="G63" s="5" t="s">
        <v>594</v>
      </c>
    </row>
    <row r="64" spans="1:7" hidden="1">
      <c r="A64" s="5"/>
      <c r="B64" s="5"/>
      <c r="C64" s="5">
        <v>30000</v>
      </c>
      <c r="D64" s="5"/>
      <c r="E64" s="5" t="s">
        <v>595</v>
      </c>
      <c r="F64" s="5"/>
      <c r="G64" s="5" t="s">
        <v>594</v>
      </c>
    </row>
    <row r="65" spans="1:7" hidden="1">
      <c r="A65" s="5"/>
      <c r="B65" s="5"/>
      <c r="C65" s="5">
        <v>30000</v>
      </c>
      <c r="D65" s="5"/>
      <c r="E65" s="5" t="s">
        <v>595</v>
      </c>
      <c r="F65" s="5"/>
      <c r="G65" s="5" t="s">
        <v>594</v>
      </c>
    </row>
    <row r="66" spans="1:7" hidden="1">
      <c r="A66" s="5"/>
      <c r="B66" s="5"/>
      <c r="C66" s="5">
        <v>31200</v>
      </c>
      <c r="D66" s="5"/>
      <c r="E66" s="5" t="s">
        <v>596</v>
      </c>
      <c r="F66" s="5"/>
      <c r="G66" s="5" t="s">
        <v>594</v>
      </c>
    </row>
    <row r="67" spans="1:7" hidden="1">
      <c r="A67" s="5"/>
      <c r="B67" s="5"/>
      <c r="C67" s="5">
        <v>31500</v>
      </c>
      <c r="D67" s="5"/>
      <c r="E67" s="5" t="s">
        <v>597</v>
      </c>
      <c r="F67" s="5"/>
      <c r="G67" s="5" t="s">
        <v>594</v>
      </c>
    </row>
    <row r="68" spans="1:7" hidden="1">
      <c r="A68" s="5"/>
      <c r="B68" s="5"/>
      <c r="C68" s="5">
        <v>31501</v>
      </c>
      <c r="D68" s="5"/>
      <c r="E68" s="5" t="s">
        <v>598</v>
      </c>
      <c r="F68" s="5"/>
      <c r="G68" s="5" t="s">
        <v>594</v>
      </c>
    </row>
    <row r="69" spans="1:7" hidden="1">
      <c r="A69" s="5"/>
      <c r="B69" s="5"/>
      <c r="C69" s="5">
        <v>31517</v>
      </c>
      <c r="D69" s="5"/>
      <c r="E69" s="5" t="s">
        <v>599</v>
      </c>
      <c r="F69" s="5"/>
      <c r="G69" s="5" t="s">
        <v>594</v>
      </c>
    </row>
    <row r="70" spans="1:7" hidden="1">
      <c r="A70" s="5"/>
      <c r="B70" s="5"/>
      <c r="C70" s="5">
        <v>31524</v>
      </c>
      <c r="D70" s="5"/>
      <c r="E70" s="5" t="s">
        <v>600</v>
      </c>
      <c r="F70" s="5"/>
      <c r="G70" s="5" t="s">
        <v>594</v>
      </c>
    </row>
    <row r="71" spans="1:7" hidden="1">
      <c r="A71" s="5"/>
      <c r="B71" s="5"/>
      <c r="C71" s="5">
        <v>31539</v>
      </c>
      <c r="D71" s="5"/>
      <c r="E71" s="5" t="s">
        <v>601</v>
      </c>
      <c r="F71" s="5"/>
      <c r="G71" s="5" t="s">
        <v>594</v>
      </c>
    </row>
    <row r="72" spans="1:7" hidden="1">
      <c r="A72" s="5"/>
      <c r="B72" s="5"/>
      <c r="C72" s="5">
        <v>31540</v>
      </c>
      <c r="D72" s="5"/>
      <c r="E72" s="5" t="s">
        <v>602</v>
      </c>
      <c r="F72" s="5"/>
      <c r="G72" s="5" t="s">
        <v>594</v>
      </c>
    </row>
    <row r="73" spans="1:7" hidden="1">
      <c r="A73" s="5"/>
      <c r="B73" s="5"/>
      <c r="C73" s="5">
        <v>31541</v>
      </c>
      <c r="D73" s="5"/>
      <c r="E73" s="5" t="s">
        <v>603</v>
      </c>
      <c r="F73" s="5"/>
      <c r="G73" s="5" t="s">
        <v>594</v>
      </c>
    </row>
    <row r="74" spans="1:7" hidden="1">
      <c r="A74" s="5"/>
      <c r="B74" s="5"/>
      <c r="C74" s="5">
        <v>31542</v>
      </c>
      <c r="D74" s="5"/>
      <c r="E74" s="5" t="s">
        <v>604</v>
      </c>
      <c r="F74" s="5"/>
      <c r="G74" s="5" t="s">
        <v>594</v>
      </c>
    </row>
    <row r="75" spans="1:7" hidden="1">
      <c r="A75" s="5"/>
      <c r="B75" s="5"/>
      <c r="C75" s="5">
        <v>31543</v>
      </c>
      <c r="D75" s="5"/>
      <c r="E75" s="5" t="s">
        <v>605</v>
      </c>
      <c r="F75" s="5"/>
      <c r="G75" s="5" t="s">
        <v>594</v>
      </c>
    </row>
    <row r="76" spans="1:7" hidden="1">
      <c r="A76" s="5"/>
      <c r="B76" s="5"/>
      <c r="C76" s="5">
        <v>31544</v>
      </c>
      <c r="D76" s="5"/>
      <c r="E76" s="5" t="s">
        <v>606</v>
      </c>
      <c r="F76" s="5"/>
      <c r="G76" s="5" t="s">
        <v>594</v>
      </c>
    </row>
    <row r="77" spans="1:7" hidden="1">
      <c r="A77" s="5"/>
      <c r="B77" s="5"/>
      <c r="C77" s="5">
        <v>31545</v>
      </c>
      <c r="D77" s="5"/>
      <c r="E77" s="5" t="s">
        <v>607</v>
      </c>
      <c r="F77" s="5"/>
      <c r="G77" s="5" t="s">
        <v>594</v>
      </c>
    </row>
    <row r="78" spans="1:7" hidden="1">
      <c r="A78" s="5"/>
      <c r="B78" s="5"/>
      <c r="C78" s="5">
        <v>31546</v>
      </c>
      <c r="D78" s="5"/>
      <c r="E78" s="5" t="s">
        <v>608</v>
      </c>
      <c r="F78" s="5"/>
      <c r="G78" s="5" t="s">
        <v>594</v>
      </c>
    </row>
    <row r="79" spans="1:7" hidden="1">
      <c r="A79" s="5"/>
      <c r="B79" s="5"/>
      <c r="C79" s="5">
        <v>31547</v>
      </c>
      <c r="D79" s="5"/>
      <c r="E79" s="5" t="s">
        <v>609</v>
      </c>
      <c r="F79" s="5"/>
      <c r="G79" s="5" t="s">
        <v>594</v>
      </c>
    </row>
    <row r="80" spans="1:7" hidden="1">
      <c r="A80" s="5"/>
      <c r="B80" s="5"/>
      <c r="C80" s="5">
        <v>31550</v>
      </c>
      <c r="D80" s="5"/>
      <c r="E80" s="5" t="s">
        <v>610</v>
      </c>
      <c r="F80" s="5"/>
      <c r="G80" s="5" t="s">
        <v>594</v>
      </c>
    </row>
    <row r="81" spans="1:7" hidden="1">
      <c r="A81" s="5"/>
      <c r="B81" s="5"/>
      <c r="C81" s="5">
        <v>31551</v>
      </c>
      <c r="D81" s="5"/>
      <c r="E81" s="5" t="s">
        <v>611</v>
      </c>
      <c r="F81" s="5"/>
      <c r="G81" s="5" t="s">
        <v>594</v>
      </c>
    </row>
    <row r="82" spans="1:7" hidden="1">
      <c r="A82" s="5"/>
      <c r="B82" s="5"/>
      <c r="C82" s="5">
        <v>31552</v>
      </c>
      <c r="D82" s="5"/>
      <c r="E82" s="5" t="s">
        <v>612</v>
      </c>
      <c r="F82" s="5"/>
      <c r="G82" s="5" t="s">
        <v>594</v>
      </c>
    </row>
    <row r="83" spans="1:7" hidden="1">
      <c r="A83" s="5"/>
      <c r="B83" s="5"/>
      <c r="C83" s="5">
        <v>31553</v>
      </c>
      <c r="D83" s="5"/>
      <c r="E83" s="5" t="s">
        <v>613</v>
      </c>
      <c r="F83" s="5"/>
      <c r="G83" s="5" t="s">
        <v>594</v>
      </c>
    </row>
    <row r="84" spans="1:7" hidden="1">
      <c r="A84" s="5"/>
      <c r="B84" s="5"/>
      <c r="C84" s="5">
        <v>31554</v>
      </c>
      <c r="D84" s="5"/>
      <c r="E84" s="5" t="s">
        <v>614</v>
      </c>
      <c r="F84" s="5"/>
      <c r="G84" s="5" t="s">
        <v>594</v>
      </c>
    </row>
    <row r="85" spans="1:7" hidden="1">
      <c r="A85" s="5"/>
      <c r="B85" s="5"/>
      <c r="C85" s="5">
        <v>31558</v>
      </c>
      <c r="D85" s="5"/>
      <c r="E85" s="5" t="s">
        <v>615</v>
      </c>
      <c r="F85" s="5"/>
      <c r="G85" s="5" t="s">
        <v>594</v>
      </c>
    </row>
    <row r="86" spans="1:7" hidden="1">
      <c r="A86" s="5"/>
      <c r="B86" s="5"/>
      <c r="C86" s="5">
        <v>31559</v>
      </c>
      <c r="D86" s="5"/>
      <c r="E86" s="5" t="s">
        <v>616</v>
      </c>
      <c r="F86" s="5"/>
      <c r="G86" s="5" t="s">
        <v>594</v>
      </c>
    </row>
    <row r="87" spans="1:7" hidden="1">
      <c r="A87" s="5"/>
      <c r="B87" s="5"/>
      <c r="C87" s="5">
        <v>31561</v>
      </c>
      <c r="D87" s="5"/>
      <c r="E87" s="5" t="s">
        <v>617</v>
      </c>
      <c r="F87" s="5"/>
      <c r="G87" s="5" t="s">
        <v>594</v>
      </c>
    </row>
    <row r="88" spans="1:7" hidden="1">
      <c r="A88" s="5"/>
      <c r="B88" s="5"/>
      <c r="C88" s="5">
        <v>31563</v>
      </c>
      <c r="D88" s="5"/>
      <c r="E88" s="5" t="s">
        <v>618</v>
      </c>
      <c r="F88" s="5"/>
      <c r="G88" s="5" t="s">
        <v>594</v>
      </c>
    </row>
    <row r="89" spans="1:7" hidden="1">
      <c r="A89" s="5"/>
      <c r="B89" s="5"/>
      <c r="C89" s="5">
        <v>31565</v>
      </c>
      <c r="D89" s="5"/>
      <c r="E89" s="5" t="s">
        <v>619</v>
      </c>
      <c r="F89" s="5"/>
      <c r="G89" s="5" t="s">
        <v>594</v>
      </c>
    </row>
    <row r="90" spans="1:7" hidden="1">
      <c r="A90" s="5"/>
      <c r="B90" s="5"/>
      <c r="C90" s="5">
        <v>31567</v>
      </c>
      <c r="D90" s="5"/>
      <c r="E90" s="5" t="s">
        <v>620</v>
      </c>
      <c r="F90" s="5"/>
      <c r="G90" s="5" t="s">
        <v>594</v>
      </c>
    </row>
    <row r="91" spans="1:7" hidden="1">
      <c r="A91" s="5"/>
      <c r="B91" s="5"/>
      <c r="C91" s="5">
        <v>31569</v>
      </c>
      <c r="D91" s="5"/>
      <c r="E91" s="5" t="s">
        <v>621</v>
      </c>
      <c r="F91" s="5"/>
      <c r="G91" s="5" t="s">
        <v>594</v>
      </c>
    </row>
    <row r="92" spans="1:7" hidden="1">
      <c r="A92" s="5"/>
      <c r="B92" s="5"/>
      <c r="C92" s="5">
        <v>31570</v>
      </c>
      <c r="D92" s="5"/>
      <c r="E92" s="5" t="s">
        <v>622</v>
      </c>
      <c r="F92" s="5"/>
      <c r="G92" s="5" t="s">
        <v>594</v>
      </c>
    </row>
    <row r="93" spans="1:7" hidden="1">
      <c r="A93" s="5"/>
      <c r="B93" s="5"/>
      <c r="C93" s="5">
        <v>31571</v>
      </c>
      <c r="D93" s="5"/>
      <c r="E93" s="5" t="s">
        <v>623</v>
      </c>
      <c r="F93" s="5"/>
      <c r="G93" s="5" t="s">
        <v>594</v>
      </c>
    </row>
    <row r="94" spans="1:7" hidden="1">
      <c r="A94" s="5"/>
      <c r="B94" s="5"/>
      <c r="C94" s="5">
        <v>31572</v>
      </c>
      <c r="D94" s="5"/>
      <c r="E94" s="5" t="s">
        <v>624</v>
      </c>
      <c r="F94" s="5"/>
      <c r="G94" s="5" t="s">
        <v>594</v>
      </c>
    </row>
    <row r="95" spans="1:7" hidden="1">
      <c r="A95" s="5"/>
      <c r="B95" s="5"/>
      <c r="C95" s="5">
        <v>31576</v>
      </c>
      <c r="D95" s="5"/>
      <c r="E95" s="5" t="s">
        <v>625</v>
      </c>
      <c r="F95" s="5"/>
      <c r="G95" s="5" t="s">
        <v>594</v>
      </c>
    </row>
    <row r="96" spans="1:7" hidden="1">
      <c r="A96" s="5"/>
      <c r="B96" s="5"/>
      <c r="C96" s="5">
        <v>31577</v>
      </c>
      <c r="D96" s="5"/>
      <c r="E96" s="5" t="s">
        <v>626</v>
      </c>
      <c r="F96" s="5"/>
      <c r="G96" s="5" t="s">
        <v>594</v>
      </c>
    </row>
    <row r="97" spans="1:7" hidden="1">
      <c r="A97" s="5"/>
      <c r="B97" s="5"/>
      <c r="C97" s="5">
        <v>31579</v>
      </c>
      <c r="D97" s="5"/>
      <c r="E97" s="5" t="s">
        <v>627</v>
      </c>
      <c r="F97" s="5"/>
      <c r="G97" s="5" t="s">
        <v>594</v>
      </c>
    </row>
    <row r="98" spans="1:7" hidden="1">
      <c r="A98" s="5"/>
      <c r="B98" s="5"/>
      <c r="C98" s="5">
        <v>31580</v>
      </c>
      <c r="D98" s="5"/>
      <c r="E98" s="5" t="s">
        <v>628</v>
      </c>
      <c r="F98" s="5"/>
      <c r="G98" s="5" t="s">
        <v>594</v>
      </c>
    </row>
    <row r="99" spans="1:7" hidden="1">
      <c r="A99" s="5"/>
      <c r="B99" s="5"/>
      <c r="C99" s="5">
        <v>31583</v>
      </c>
      <c r="D99" s="5"/>
      <c r="E99" s="5" t="s">
        <v>629</v>
      </c>
      <c r="F99" s="5"/>
      <c r="G99" s="5" t="s">
        <v>594</v>
      </c>
    </row>
    <row r="100" spans="1:7" hidden="1">
      <c r="A100" s="5"/>
      <c r="B100" s="5"/>
      <c r="C100" s="5">
        <v>31584</v>
      </c>
      <c r="D100" s="5"/>
      <c r="E100" s="5" t="s">
        <v>630</v>
      </c>
      <c r="F100" s="5"/>
      <c r="G100" s="5" t="s">
        <v>594</v>
      </c>
    </row>
    <row r="101" spans="1:7" hidden="1">
      <c r="A101" s="5"/>
      <c r="B101" s="5"/>
      <c r="C101" s="5">
        <v>31597</v>
      </c>
      <c r="D101" s="5"/>
      <c r="E101" s="5" t="s">
        <v>631</v>
      </c>
      <c r="F101" s="5"/>
      <c r="G101" s="5" t="s">
        <v>594</v>
      </c>
    </row>
    <row r="102" spans="1:7" hidden="1">
      <c r="A102" s="5"/>
      <c r="B102" s="5"/>
      <c r="C102" s="5">
        <v>31502</v>
      </c>
      <c r="D102" s="5"/>
      <c r="E102" s="5" t="s">
        <v>632</v>
      </c>
      <c r="F102" s="5"/>
      <c r="G102" s="5" t="s">
        <v>594</v>
      </c>
    </row>
    <row r="103" spans="1:7" hidden="1">
      <c r="A103" s="5"/>
      <c r="B103" s="5"/>
      <c r="C103" s="5">
        <v>31582</v>
      </c>
      <c r="D103" s="5"/>
      <c r="E103" s="5" t="s">
        <v>633</v>
      </c>
      <c r="F103" s="5"/>
      <c r="G103" s="5" t="s">
        <v>594</v>
      </c>
    </row>
    <row r="104" spans="1:7" hidden="1">
      <c r="A104" s="5"/>
      <c r="B104" s="5"/>
      <c r="C104" s="5">
        <v>31503</v>
      </c>
      <c r="D104" s="5"/>
      <c r="E104" s="5" t="s">
        <v>634</v>
      </c>
      <c r="F104" s="5"/>
      <c r="G104" s="5" t="s">
        <v>594</v>
      </c>
    </row>
    <row r="105" spans="1:7" hidden="1">
      <c r="A105" s="5"/>
      <c r="B105" s="5"/>
      <c r="C105" s="5">
        <v>31504</v>
      </c>
      <c r="D105" s="5"/>
      <c r="E105" s="5" t="s">
        <v>635</v>
      </c>
      <c r="F105" s="5"/>
      <c r="G105" s="5" t="s">
        <v>594</v>
      </c>
    </row>
    <row r="106" spans="1:7" hidden="1">
      <c r="A106" s="5"/>
      <c r="B106" s="5"/>
      <c r="C106" s="5">
        <v>31505</v>
      </c>
      <c r="D106" s="5"/>
      <c r="E106" s="5" t="s">
        <v>636</v>
      </c>
      <c r="F106" s="5"/>
      <c r="G106" s="5" t="s">
        <v>594</v>
      </c>
    </row>
    <row r="107" spans="1:7" hidden="1">
      <c r="A107" s="5"/>
      <c r="B107" s="5"/>
      <c r="C107" s="5">
        <v>31506</v>
      </c>
      <c r="D107" s="5"/>
      <c r="E107" s="5" t="s">
        <v>637</v>
      </c>
      <c r="F107" s="5"/>
      <c r="G107" s="5" t="s">
        <v>594</v>
      </c>
    </row>
    <row r="108" spans="1:7" hidden="1">
      <c r="A108" s="5"/>
      <c r="B108" s="5"/>
      <c r="C108" s="5">
        <v>31507</v>
      </c>
      <c r="D108" s="5"/>
      <c r="E108" s="5" t="s">
        <v>638</v>
      </c>
      <c r="F108" s="5"/>
      <c r="G108" s="5" t="s">
        <v>594</v>
      </c>
    </row>
    <row r="109" spans="1:7" hidden="1">
      <c r="A109" s="5"/>
      <c r="B109" s="5"/>
      <c r="C109" s="5">
        <v>31534</v>
      </c>
      <c r="D109" s="5"/>
      <c r="E109" s="5" t="s">
        <v>639</v>
      </c>
      <c r="F109" s="5"/>
      <c r="G109" s="5" t="s">
        <v>594</v>
      </c>
    </row>
    <row r="110" spans="1:7" hidden="1">
      <c r="A110" s="5"/>
      <c r="B110" s="5"/>
      <c r="C110" s="5">
        <v>31535</v>
      </c>
      <c r="D110" s="5"/>
      <c r="E110" s="5" t="s">
        <v>640</v>
      </c>
      <c r="F110" s="5"/>
      <c r="G110" s="5" t="s">
        <v>594</v>
      </c>
    </row>
    <row r="111" spans="1:7" hidden="1">
      <c r="A111" s="5"/>
      <c r="B111" s="5"/>
      <c r="C111" s="5">
        <v>31548</v>
      </c>
      <c r="D111" s="5"/>
      <c r="E111" s="5" t="s">
        <v>641</v>
      </c>
      <c r="F111" s="5"/>
      <c r="G111" s="5" t="s">
        <v>594</v>
      </c>
    </row>
    <row r="112" spans="1:7" hidden="1">
      <c r="A112" s="5"/>
      <c r="B112" s="5"/>
      <c r="C112" s="5">
        <v>31508</v>
      </c>
      <c r="D112" s="5"/>
      <c r="E112" s="5" t="s">
        <v>642</v>
      </c>
      <c r="F112" s="5"/>
      <c r="G112" s="5" t="s">
        <v>594</v>
      </c>
    </row>
    <row r="113" spans="1:7" hidden="1">
      <c r="A113" s="5"/>
      <c r="B113" s="5"/>
      <c r="C113" s="5">
        <v>31509</v>
      </c>
      <c r="D113" s="5"/>
      <c r="E113" s="5" t="s">
        <v>643</v>
      </c>
      <c r="F113" s="5"/>
      <c r="G113" s="5" t="s">
        <v>594</v>
      </c>
    </row>
    <row r="114" spans="1:7" hidden="1">
      <c r="A114" s="5"/>
      <c r="B114" s="5"/>
      <c r="C114" s="5">
        <v>31510</v>
      </c>
      <c r="D114" s="5"/>
      <c r="E114" s="5" t="s">
        <v>644</v>
      </c>
      <c r="F114" s="5"/>
      <c r="G114" s="5" t="s">
        <v>594</v>
      </c>
    </row>
    <row r="115" spans="1:7" hidden="1">
      <c r="A115" s="5"/>
      <c r="B115" s="5"/>
      <c r="C115" s="5">
        <v>31511</v>
      </c>
      <c r="D115" s="5"/>
      <c r="E115" s="5" t="s">
        <v>645</v>
      </c>
      <c r="F115" s="5"/>
      <c r="G115" s="5" t="s">
        <v>594</v>
      </c>
    </row>
    <row r="116" spans="1:7" hidden="1">
      <c r="A116" s="5"/>
      <c r="B116" s="5"/>
      <c r="C116" s="5">
        <v>31512</v>
      </c>
      <c r="D116" s="5"/>
      <c r="E116" s="5" t="s">
        <v>646</v>
      </c>
      <c r="F116" s="5"/>
      <c r="G116" s="5" t="s">
        <v>594</v>
      </c>
    </row>
    <row r="117" spans="1:7" hidden="1">
      <c r="A117" s="5"/>
      <c r="B117" s="5"/>
      <c r="C117" s="5">
        <v>31513</v>
      </c>
      <c r="D117" s="5"/>
      <c r="E117" s="5" t="s">
        <v>647</v>
      </c>
      <c r="F117" s="5"/>
      <c r="G117" s="5" t="s">
        <v>594</v>
      </c>
    </row>
    <row r="118" spans="1:7" hidden="1">
      <c r="A118" s="5"/>
      <c r="B118" s="5"/>
      <c r="C118" s="5">
        <v>31514</v>
      </c>
      <c r="D118" s="5"/>
      <c r="E118" s="5" t="s">
        <v>648</v>
      </c>
      <c r="F118" s="5"/>
      <c r="G118" s="5" t="s">
        <v>594</v>
      </c>
    </row>
    <row r="119" spans="1:7" hidden="1">
      <c r="A119" s="5"/>
      <c r="B119" s="5"/>
      <c r="C119" s="5">
        <v>31515</v>
      </c>
      <c r="D119" s="5"/>
      <c r="E119" s="5" t="s">
        <v>649</v>
      </c>
      <c r="F119" s="5"/>
      <c r="G119" s="5" t="s">
        <v>594</v>
      </c>
    </row>
    <row r="120" spans="1:7" hidden="1">
      <c r="A120" s="5"/>
      <c r="B120" s="5"/>
      <c r="C120" s="5">
        <v>31516</v>
      </c>
      <c r="D120" s="5"/>
      <c r="E120" s="5" t="s">
        <v>650</v>
      </c>
      <c r="F120" s="5"/>
      <c r="G120" s="5" t="s">
        <v>594</v>
      </c>
    </row>
    <row r="121" spans="1:7" hidden="1">
      <c r="A121" s="5"/>
      <c r="B121" s="5"/>
      <c r="C121" s="5">
        <v>31518</v>
      </c>
      <c r="D121" s="5"/>
      <c r="E121" s="5" t="s">
        <v>651</v>
      </c>
      <c r="F121" s="5"/>
      <c r="G121" s="5" t="s">
        <v>594</v>
      </c>
    </row>
    <row r="122" spans="1:7" hidden="1">
      <c r="A122" s="5"/>
      <c r="B122" s="5"/>
      <c r="C122" s="5">
        <v>31519</v>
      </c>
      <c r="D122" s="5"/>
      <c r="E122" s="5" t="s">
        <v>652</v>
      </c>
      <c r="F122" s="5"/>
      <c r="G122" s="5" t="s">
        <v>594</v>
      </c>
    </row>
    <row r="123" spans="1:7" hidden="1">
      <c r="A123" s="5"/>
      <c r="B123" s="5"/>
      <c r="C123" s="5">
        <v>31520</v>
      </c>
      <c r="D123" s="5"/>
      <c r="E123" s="5" t="s">
        <v>653</v>
      </c>
      <c r="F123" s="5"/>
      <c r="G123" s="5" t="s">
        <v>594</v>
      </c>
    </row>
    <row r="124" spans="1:7" hidden="1">
      <c r="A124" s="5"/>
      <c r="B124" s="5"/>
      <c r="C124" s="5">
        <v>31521</v>
      </c>
      <c r="D124" s="5"/>
      <c r="E124" s="5" t="s">
        <v>654</v>
      </c>
      <c r="F124" s="5"/>
      <c r="G124" s="5" t="s">
        <v>594</v>
      </c>
    </row>
    <row r="125" spans="1:7" hidden="1">
      <c r="A125" s="5"/>
      <c r="B125" s="5"/>
      <c r="C125" s="5">
        <v>31522</v>
      </c>
      <c r="D125" s="5"/>
      <c r="E125" s="5" t="s">
        <v>655</v>
      </c>
      <c r="F125" s="5"/>
      <c r="G125" s="5" t="s">
        <v>594</v>
      </c>
    </row>
    <row r="126" spans="1:7" hidden="1">
      <c r="A126" s="5"/>
      <c r="B126" s="5"/>
      <c r="C126" s="5">
        <v>31523</v>
      </c>
      <c r="D126" s="5"/>
      <c r="E126" s="5" t="s">
        <v>656</v>
      </c>
      <c r="F126" s="5"/>
      <c r="G126" s="5" t="s">
        <v>594</v>
      </c>
    </row>
    <row r="127" spans="1:7" hidden="1">
      <c r="A127" s="5"/>
      <c r="B127" s="5"/>
      <c r="C127" s="5">
        <v>31525</v>
      </c>
      <c r="D127" s="5"/>
      <c r="E127" s="5" t="s">
        <v>657</v>
      </c>
      <c r="F127" s="5"/>
      <c r="G127" s="5" t="s">
        <v>594</v>
      </c>
    </row>
    <row r="128" spans="1:7" hidden="1">
      <c r="A128" s="5"/>
      <c r="B128" s="5"/>
      <c r="C128" s="5">
        <v>31526</v>
      </c>
      <c r="D128" s="5"/>
      <c r="E128" s="5" t="s">
        <v>658</v>
      </c>
      <c r="F128" s="5"/>
      <c r="G128" s="5" t="s">
        <v>594</v>
      </c>
    </row>
    <row r="129" spans="1:7" hidden="1">
      <c r="A129" s="5"/>
      <c r="B129" s="5"/>
      <c r="C129" s="5">
        <v>31527</v>
      </c>
      <c r="D129" s="5"/>
      <c r="E129" s="5" t="s">
        <v>659</v>
      </c>
      <c r="F129" s="5"/>
      <c r="G129" s="5" t="s">
        <v>594</v>
      </c>
    </row>
    <row r="130" spans="1:7" hidden="1">
      <c r="A130" s="5"/>
      <c r="B130" s="5"/>
      <c r="C130" s="5">
        <v>31528</v>
      </c>
      <c r="D130" s="5"/>
      <c r="E130" s="5" t="s">
        <v>660</v>
      </c>
      <c r="F130" s="5"/>
      <c r="G130" s="5" t="s">
        <v>594</v>
      </c>
    </row>
    <row r="131" spans="1:7" hidden="1">
      <c r="A131" s="5"/>
      <c r="B131" s="5"/>
      <c r="C131" s="5">
        <v>31529</v>
      </c>
      <c r="D131" s="5"/>
      <c r="E131" s="5" t="s">
        <v>661</v>
      </c>
      <c r="F131" s="5"/>
      <c r="G131" s="5" t="s">
        <v>594</v>
      </c>
    </row>
    <row r="132" spans="1:7" hidden="1">
      <c r="A132" s="5"/>
      <c r="B132" s="5"/>
      <c r="C132" s="5">
        <v>31532</v>
      </c>
      <c r="D132" s="5"/>
      <c r="E132" s="5" t="s">
        <v>662</v>
      </c>
      <c r="F132" s="5"/>
      <c r="G132" s="5" t="s">
        <v>594</v>
      </c>
    </row>
    <row r="133" spans="1:7" hidden="1">
      <c r="A133" s="5"/>
      <c r="B133" s="5"/>
      <c r="C133" s="5">
        <v>31587</v>
      </c>
      <c r="D133" s="5"/>
      <c r="E133" s="5" t="s">
        <v>663</v>
      </c>
      <c r="F133" s="5"/>
      <c r="G133" s="5" t="s">
        <v>594</v>
      </c>
    </row>
    <row r="134" spans="1:7" hidden="1">
      <c r="A134" s="5"/>
      <c r="B134" s="5"/>
      <c r="C134" s="5">
        <v>31530</v>
      </c>
      <c r="D134" s="5"/>
      <c r="E134" s="5" t="s">
        <v>664</v>
      </c>
      <c r="F134" s="5"/>
      <c r="G134" s="5" t="s">
        <v>594</v>
      </c>
    </row>
    <row r="135" spans="1:7" hidden="1">
      <c r="A135" s="5"/>
      <c r="B135" s="5"/>
      <c r="C135" s="5">
        <v>31531</v>
      </c>
      <c r="D135" s="5"/>
      <c r="E135" s="5" t="s">
        <v>665</v>
      </c>
      <c r="F135" s="5"/>
      <c r="G135" s="5" t="s">
        <v>594</v>
      </c>
    </row>
    <row r="136" spans="1:7" hidden="1">
      <c r="A136" s="5"/>
      <c r="B136" s="5"/>
      <c r="C136" s="5">
        <v>31533</v>
      </c>
      <c r="D136" s="5"/>
      <c r="E136" s="5" t="s">
        <v>666</v>
      </c>
      <c r="F136" s="5"/>
      <c r="G136" s="5" t="s">
        <v>594</v>
      </c>
    </row>
    <row r="137" spans="1:7" hidden="1">
      <c r="A137" s="5"/>
      <c r="B137" s="5"/>
      <c r="C137" s="5">
        <v>31536</v>
      </c>
      <c r="D137" s="5"/>
      <c r="E137" s="5" t="s">
        <v>667</v>
      </c>
      <c r="F137" s="5"/>
      <c r="G137" s="5" t="s">
        <v>594</v>
      </c>
    </row>
    <row r="138" spans="1:7" hidden="1">
      <c r="A138" s="5"/>
      <c r="B138" s="5"/>
      <c r="C138" s="5">
        <v>31537</v>
      </c>
      <c r="D138" s="5"/>
      <c r="E138" s="5" t="s">
        <v>668</v>
      </c>
      <c r="F138" s="5"/>
      <c r="G138" s="5" t="s">
        <v>594</v>
      </c>
    </row>
    <row r="139" spans="1:7" hidden="1">
      <c r="A139" s="5"/>
      <c r="B139" s="5"/>
      <c r="C139" s="5">
        <v>31538</v>
      </c>
      <c r="D139" s="5"/>
      <c r="E139" s="5" t="s">
        <v>669</v>
      </c>
      <c r="F139" s="5"/>
      <c r="G139" s="5" t="s">
        <v>594</v>
      </c>
    </row>
    <row r="140" spans="1:7" hidden="1">
      <c r="A140" s="5"/>
      <c r="B140" s="5"/>
      <c r="C140" s="5">
        <v>31549</v>
      </c>
      <c r="D140" s="5"/>
      <c r="E140" s="5" t="s">
        <v>670</v>
      </c>
      <c r="F140" s="5"/>
      <c r="G140" s="5" t="s">
        <v>594</v>
      </c>
    </row>
    <row r="141" spans="1:7" hidden="1">
      <c r="A141" s="5"/>
      <c r="B141" s="5"/>
      <c r="C141" s="5">
        <v>31555</v>
      </c>
      <c r="D141" s="5"/>
      <c r="E141" s="5" t="s">
        <v>671</v>
      </c>
      <c r="F141" s="5"/>
      <c r="G141" s="5" t="s">
        <v>594</v>
      </c>
    </row>
    <row r="142" spans="1:7" hidden="1">
      <c r="A142" s="5"/>
      <c r="B142" s="5"/>
      <c r="C142" s="5">
        <v>31556</v>
      </c>
      <c r="D142" s="5"/>
      <c r="E142" s="5" t="s">
        <v>672</v>
      </c>
      <c r="F142" s="5"/>
      <c r="G142" s="5" t="s">
        <v>594</v>
      </c>
    </row>
    <row r="143" spans="1:7" hidden="1">
      <c r="A143" s="5"/>
      <c r="B143" s="5"/>
      <c r="C143" s="5">
        <v>31557</v>
      </c>
      <c r="D143" s="5"/>
      <c r="E143" s="5" t="s">
        <v>673</v>
      </c>
      <c r="F143" s="5"/>
      <c r="G143" s="5" t="s">
        <v>594</v>
      </c>
    </row>
    <row r="144" spans="1:7" hidden="1">
      <c r="A144" s="5"/>
      <c r="B144" s="5"/>
      <c r="C144" s="5">
        <v>31560</v>
      </c>
      <c r="D144" s="5"/>
      <c r="E144" s="5" t="s">
        <v>674</v>
      </c>
      <c r="F144" s="5"/>
      <c r="G144" s="5" t="s">
        <v>594</v>
      </c>
    </row>
    <row r="145" spans="1:7" hidden="1">
      <c r="A145" s="5"/>
      <c r="B145" s="5"/>
      <c r="C145" s="5">
        <v>31562</v>
      </c>
      <c r="D145" s="5"/>
      <c r="E145" s="5" t="s">
        <v>675</v>
      </c>
      <c r="F145" s="5"/>
      <c r="G145" s="5" t="s">
        <v>594</v>
      </c>
    </row>
    <row r="146" spans="1:7" hidden="1">
      <c r="A146" s="5"/>
      <c r="B146" s="5"/>
      <c r="C146" s="5">
        <v>31564</v>
      </c>
      <c r="D146" s="5"/>
      <c r="E146" s="5" t="s">
        <v>676</v>
      </c>
      <c r="F146" s="5"/>
      <c r="G146" s="5" t="s">
        <v>594</v>
      </c>
    </row>
    <row r="147" spans="1:7" hidden="1">
      <c r="A147" s="5"/>
      <c r="B147" s="5"/>
      <c r="C147" s="5">
        <v>31566</v>
      </c>
      <c r="D147" s="5"/>
      <c r="E147" s="5" t="s">
        <v>677</v>
      </c>
      <c r="F147" s="5"/>
      <c r="G147" s="5" t="s">
        <v>594</v>
      </c>
    </row>
    <row r="148" spans="1:7" hidden="1">
      <c r="A148" s="5"/>
      <c r="B148" s="5"/>
      <c r="C148" s="5">
        <v>31568</v>
      </c>
      <c r="D148" s="5"/>
      <c r="E148" s="5" t="s">
        <v>678</v>
      </c>
      <c r="F148" s="5"/>
      <c r="G148" s="5" t="s">
        <v>594</v>
      </c>
    </row>
    <row r="149" spans="1:7" hidden="1">
      <c r="A149" s="5"/>
      <c r="B149" s="5"/>
      <c r="C149" s="5">
        <v>31573</v>
      </c>
      <c r="D149" s="5"/>
      <c r="E149" s="5" t="s">
        <v>679</v>
      </c>
      <c r="F149" s="5"/>
      <c r="G149" s="5" t="s">
        <v>594</v>
      </c>
    </row>
    <row r="150" spans="1:7" hidden="1">
      <c r="A150" s="5"/>
      <c r="B150" s="5"/>
      <c r="C150" s="5">
        <v>31574</v>
      </c>
      <c r="D150" s="5"/>
      <c r="E150" s="5" t="s">
        <v>680</v>
      </c>
      <c r="F150" s="5"/>
      <c r="G150" s="5" t="s">
        <v>594</v>
      </c>
    </row>
    <row r="151" spans="1:7" hidden="1">
      <c r="A151" s="5"/>
      <c r="B151" s="5"/>
      <c r="C151" s="5">
        <v>31575</v>
      </c>
      <c r="D151" s="5"/>
      <c r="E151" s="5" t="s">
        <v>681</v>
      </c>
      <c r="F151" s="5"/>
      <c r="G151" s="5" t="s">
        <v>594</v>
      </c>
    </row>
    <row r="152" spans="1:7" hidden="1">
      <c r="A152" s="5"/>
      <c r="B152" s="5"/>
      <c r="C152" s="5">
        <v>31578</v>
      </c>
      <c r="D152" s="5"/>
      <c r="E152" s="5" t="s">
        <v>682</v>
      </c>
      <c r="F152" s="5"/>
      <c r="G152" s="5" t="s">
        <v>594</v>
      </c>
    </row>
    <row r="153" spans="1:7" hidden="1">
      <c r="A153" s="5"/>
      <c r="B153" s="5"/>
      <c r="C153" s="5">
        <v>31581</v>
      </c>
      <c r="D153" s="5"/>
      <c r="E153" s="5" t="s">
        <v>683</v>
      </c>
      <c r="F153" s="5"/>
      <c r="G153" s="5" t="s">
        <v>594</v>
      </c>
    </row>
    <row r="154" spans="1:7" hidden="1">
      <c r="A154" s="5"/>
      <c r="B154" s="5"/>
      <c r="C154" s="5">
        <v>31585</v>
      </c>
      <c r="D154" s="5"/>
      <c r="E154" s="5" t="s">
        <v>684</v>
      </c>
      <c r="F154" s="5"/>
      <c r="G154" s="5" t="s">
        <v>594</v>
      </c>
    </row>
    <row r="155" spans="1:7" hidden="1">
      <c r="A155" s="5"/>
      <c r="B155" s="5"/>
      <c r="C155" s="5">
        <v>31586</v>
      </c>
      <c r="D155" s="5"/>
      <c r="E155" s="5" t="s">
        <v>685</v>
      </c>
      <c r="F155" s="5"/>
      <c r="G155" s="5" t="s">
        <v>594</v>
      </c>
    </row>
    <row r="156" spans="1:7" hidden="1">
      <c r="A156" s="5"/>
      <c r="B156" s="5"/>
      <c r="C156" s="5">
        <v>31588</v>
      </c>
      <c r="D156" s="5"/>
      <c r="E156" s="5" t="s">
        <v>686</v>
      </c>
      <c r="F156" s="5"/>
      <c r="G156" s="5" t="s">
        <v>594</v>
      </c>
    </row>
    <row r="157" spans="1:7" hidden="1">
      <c r="A157" s="5"/>
      <c r="B157" s="5"/>
      <c r="C157" s="5">
        <v>31589</v>
      </c>
      <c r="D157" s="5"/>
      <c r="E157" s="5" t="s">
        <v>687</v>
      </c>
      <c r="F157" s="5"/>
      <c r="G157" s="5" t="s">
        <v>594</v>
      </c>
    </row>
    <row r="158" spans="1:7" hidden="1">
      <c r="A158" s="5"/>
      <c r="B158" s="5"/>
      <c r="C158" s="5">
        <v>31590</v>
      </c>
      <c r="D158" s="5"/>
      <c r="E158" s="5" t="s">
        <v>688</v>
      </c>
      <c r="F158" s="5"/>
      <c r="G158" s="5" t="s">
        <v>594</v>
      </c>
    </row>
    <row r="159" spans="1:7" hidden="1">
      <c r="A159" s="5"/>
      <c r="B159" s="5"/>
      <c r="C159" s="5">
        <v>31591</v>
      </c>
      <c r="D159" s="5"/>
      <c r="E159" s="5" t="s">
        <v>689</v>
      </c>
      <c r="F159" s="5"/>
      <c r="G159" s="5" t="s">
        <v>594</v>
      </c>
    </row>
    <row r="160" spans="1:7" hidden="1">
      <c r="A160" s="5"/>
      <c r="B160" s="5"/>
      <c r="C160" s="5">
        <v>31592</v>
      </c>
      <c r="D160" s="5"/>
      <c r="E160" s="5" t="s">
        <v>690</v>
      </c>
      <c r="F160" s="5"/>
      <c r="G160" s="5" t="s">
        <v>594</v>
      </c>
    </row>
    <row r="161" spans="1:7" hidden="1">
      <c r="A161" s="5"/>
      <c r="B161" s="5"/>
      <c r="C161" s="5">
        <v>31593</v>
      </c>
      <c r="D161" s="5"/>
      <c r="E161" s="5" t="s">
        <v>691</v>
      </c>
      <c r="F161" s="5"/>
      <c r="G161" s="5" t="s">
        <v>594</v>
      </c>
    </row>
    <row r="162" spans="1:7" hidden="1">
      <c r="A162" s="5"/>
      <c r="B162" s="5"/>
      <c r="C162" s="5">
        <v>31594</v>
      </c>
      <c r="D162" s="5"/>
      <c r="E162" s="5" t="s">
        <v>692</v>
      </c>
      <c r="F162" s="5"/>
      <c r="G162" s="5" t="s">
        <v>594</v>
      </c>
    </row>
    <row r="163" spans="1:7" hidden="1">
      <c r="A163" s="5"/>
      <c r="B163" s="5"/>
      <c r="C163" s="5">
        <v>31595</v>
      </c>
      <c r="D163" s="5"/>
      <c r="E163" s="5" t="s">
        <v>693</v>
      </c>
      <c r="F163" s="5"/>
      <c r="G163" s="5" t="s">
        <v>594</v>
      </c>
    </row>
    <row r="164" spans="1:7" hidden="1">
      <c r="A164" s="5"/>
      <c r="B164" s="5"/>
      <c r="C164" s="5">
        <v>31596</v>
      </c>
      <c r="D164" s="5"/>
      <c r="E164" s="5" t="s">
        <v>694</v>
      </c>
      <c r="F164" s="5"/>
      <c r="G164" s="5" t="s">
        <v>594</v>
      </c>
    </row>
    <row r="165" spans="1:7" hidden="1">
      <c r="A165" s="5"/>
      <c r="B165" s="5"/>
      <c r="C165" s="5">
        <v>31598</v>
      </c>
      <c r="D165" s="5"/>
      <c r="E165" s="5" t="s">
        <v>695</v>
      </c>
      <c r="F165" s="5"/>
      <c r="G165" s="5" t="s">
        <v>594</v>
      </c>
    </row>
    <row r="166" spans="1:7" hidden="1">
      <c r="A166" s="5"/>
      <c r="B166" s="5"/>
      <c r="C166" s="5">
        <v>31599</v>
      </c>
      <c r="D166" s="5"/>
      <c r="E166" s="5" t="s">
        <v>696</v>
      </c>
      <c r="F166" s="5"/>
      <c r="G166" s="5" t="s">
        <v>594</v>
      </c>
    </row>
    <row r="167" spans="1:7" hidden="1">
      <c r="A167" s="5"/>
      <c r="B167" s="5"/>
      <c r="C167" s="5">
        <v>31601</v>
      </c>
      <c r="D167" s="5"/>
      <c r="E167" s="5" t="s">
        <v>697</v>
      </c>
      <c r="F167" s="5"/>
      <c r="G167" s="5" t="s">
        <v>594</v>
      </c>
    </row>
    <row r="168" spans="1:7" hidden="1">
      <c r="A168" s="5"/>
      <c r="B168" s="5"/>
      <c r="C168" s="5">
        <v>31602</v>
      </c>
      <c r="D168" s="5"/>
      <c r="E168" s="5" t="s">
        <v>698</v>
      </c>
      <c r="F168" s="5"/>
      <c r="G168" s="5" t="s">
        <v>594</v>
      </c>
    </row>
    <row r="169" spans="1:7" hidden="1">
      <c r="A169" s="5"/>
      <c r="B169" s="5"/>
      <c r="C169" s="5">
        <v>31603</v>
      </c>
      <c r="D169" s="5"/>
      <c r="E169" s="5" t="s">
        <v>699</v>
      </c>
      <c r="F169" s="5"/>
      <c r="G169" s="5" t="s">
        <v>594</v>
      </c>
    </row>
    <row r="170" spans="1:7" hidden="1">
      <c r="A170" s="5"/>
      <c r="B170" s="5"/>
      <c r="C170" s="5">
        <v>31604</v>
      </c>
      <c r="D170" s="5"/>
      <c r="E170" s="5" t="s">
        <v>700</v>
      </c>
      <c r="F170" s="5"/>
      <c r="G170" s="5" t="s">
        <v>594</v>
      </c>
    </row>
    <row r="171" spans="1:7" hidden="1">
      <c r="A171" s="5"/>
      <c r="B171" s="5"/>
      <c r="C171" s="5">
        <v>31605</v>
      </c>
      <c r="D171" s="5"/>
      <c r="E171" s="5" t="s">
        <v>701</v>
      </c>
      <c r="F171" s="5"/>
      <c r="G171" s="5" t="s">
        <v>594</v>
      </c>
    </row>
    <row r="172" spans="1:7" hidden="1">
      <c r="A172" s="5"/>
      <c r="B172" s="5"/>
      <c r="C172" s="5">
        <v>31606</v>
      </c>
      <c r="D172" s="5"/>
      <c r="E172" s="5" t="s">
        <v>702</v>
      </c>
      <c r="F172" s="5"/>
      <c r="G172" s="5" t="s">
        <v>594</v>
      </c>
    </row>
    <row r="173" spans="1:7" hidden="1">
      <c r="A173" s="5"/>
      <c r="B173" s="5"/>
      <c r="C173" s="5">
        <v>31999</v>
      </c>
      <c r="D173" s="5"/>
      <c r="E173" s="5" t="s">
        <v>703</v>
      </c>
      <c r="F173" s="5"/>
      <c r="G173" s="5" t="s">
        <v>594</v>
      </c>
    </row>
    <row r="174" spans="1:7" hidden="1">
      <c r="A174" s="5"/>
      <c r="B174" s="5"/>
      <c r="C174" s="5">
        <v>32000</v>
      </c>
      <c r="D174" s="5"/>
      <c r="E174" s="5" t="s">
        <v>704</v>
      </c>
      <c r="F174" s="5"/>
      <c r="G174" s="5" t="s">
        <v>594</v>
      </c>
    </row>
    <row r="175" spans="1:7" hidden="1">
      <c r="A175" s="5"/>
      <c r="B175" s="5"/>
      <c r="C175" s="5">
        <v>32500</v>
      </c>
      <c r="D175" s="5"/>
      <c r="E175" s="5" t="s">
        <v>705</v>
      </c>
      <c r="F175" s="5"/>
      <c r="G175" s="5" t="s">
        <v>594</v>
      </c>
    </row>
    <row r="176" spans="1:7" hidden="1">
      <c r="A176" s="5"/>
      <c r="B176" s="5"/>
      <c r="C176" s="5">
        <v>32600</v>
      </c>
      <c r="D176" s="5"/>
      <c r="E176" s="5" t="s">
        <v>706</v>
      </c>
      <c r="F176" s="5"/>
      <c r="G176" s="5" t="s">
        <v>594</v>
      </c>
    </row>
    <row r="177" spans="1:7" hidden="1">
      <c r="A177" s="5"/>
      <c r="B177" s="5"/>
      <c r="C177" s="5">
        <v>33000</v>
      </c>
      <c r="D177" s="5"/>
      <c r="E177" s="5" t="s">
        <v>707</v>
      </c>
      <c r="F177" s="5"/>
      <c r="G177" s="5" t="s">
        <v>594</v>
      </c>
    </row>
    <row r="178" spans="1:7">
      <c r="A178" s="6"/>
      <c r="B178" s="6"/>
      <c r="C178" s="6"/>
      <c r="D178" s="6"/>
      <c r="E178" s="6" t="s">
        <v>708</v>
      </c>
      <c r="F178" s="6"/>
      <c r="G178" s="6" t="s">
        <v>709</v>
      </c>
    </row>
    <row r="179" spans="1:7">
      <c r="A179" s="6"/>
      <c r="B179" s="6"/>
      <c r="C179" s="6">
        <v>43300</v>
      </c>
      <c r="D179" s="6" t="s">
        <v>710</v>
      </c>
      <c r="E179" s="6" t="s">
        <v>272</v>
      </c>
      <c r="F179" s="6"/>
      <c r="G179" s="6" t="s">
        <v>709</v>
      </c>
    </row>
    <row r="180" spans="1:7">
      <c r="A180" s="6"/>
      <c r="B180" s="6"/>
      <c r="C180" s="6">
        <v>43310</v>
      </c>
      <c r="D180" s="6" t="s">
        <v>710</v>
      </c>
      <c r="E180" s="6" t="s">
        <v>711</v>
      </c>
      <c r="F180" s="6"/>
      <c r="G180" s="6" t="s">
        <v>709</v>
      </c>
    </row>
    <row r="181" spans="1:7">
      <c r="A181" s="6"/>
      <c r="B181" s="6"/>
      <c r="C181" s="6">
        <v>43320</v>
      </c>
      <c r="D181" s="6" t="s">
        <v>710</v>
      </c>
      <c r="E181" s="6" t="s">
        <v>712</v>
      </c>
      <c r="F181" s="6"/>
      <c r="G181" s="6" t="s">
        <v>709</v>
      </c>
    </row>
    <row r="182" spans="1:7">
      <c r="A182" s="6"/>
      <c r="B182" s="6"/>
      <c r="C182" s="6">
        <v>43330</v>
      </c>
      <c r="D182" s="6" t="s">
        <v>710</v>
      </c>
      <c r="E182" s="6" t="s">
        <v>713</v>
      </c>
      <c r="F182" s="6"/>
      <c r="G182" s="6" t="s">
        <v>709</v>
      </c>
    </row>
    <row r="183" spans="1:7">
      <c r="A183" s="6"/>
      <c r="B183" s="6"/>
      <c r="C183" s="6">
        <v>43340</v>
      </c>
      <c r="D183" s="6" t="s">
        <v>710</v>
      </c>
      <c r="E183" s="6" t="s">
        <v>714</v>
      </c>
      <c r="F183" s="6"/>
      <c r="G183" s="6" t="s">
        <v>709</v>
      </c>
    </row>
    <row r="184" spans="1:7">
      <c r="A184" s="6"/>
      <c r="B184" s="6"/>
      <c r="C184" s="6">
        <v>43350</v>
      </c>
      <c r="D184" s="6" t="s">
        <v>710</v>
      </c>
      <c r="E184" s="6" t="s">
        <v>715</v>
      </c>
      <c r="F184" s="6"/>
      <c r="G184" s="6" t="s">
        <v>709</v>
      </c>
    </row>
    <row r="185" spans="1:7">
      <c r="A185" s="6"/>
      <c r="B185" s="6"/>
      <c r="C185" s="6">
        <v>43400</v>
      </c>
      <c r="D185" s="6" t="s">
        <v>710</v>
      </c>
      <c r="E185" s="6" t="s">
        <v>275</v>
      </c>
      <c r="F185" s="6"/>
      <c r="G185" s="6" t="s">
        <v>709</v>
      </c>
    </row>
    <row r="186" spans="1:7">
      <c r="A186" s="6"/>
      <c r="B186" s="6"/>
      <c r="C186" s="6">
        <v>43410</v>
      </c>
      <c r="D186" s="6" t="s">
        <v>710</v>
      </c>
      <c r="E186" s="6" t="s">
        <v>716</v>
      </c>
      <c r="F186" s="6"/>
      <c r="G186" s="6" t="s">
        <v>709</v>
      </c>
    </row>
    <row r="187" spans="1:7">
      <c r="A187" s="6"/>
      <c r="B187" s="6"/>
      <c r="C187" s="6">
        <v>43420</v>
      </c>
      <c r="D187" s="6" t="s">
        <v>710</v>
      </c>
      <c r="E187" s="6" t="s">
        <v>717</v>
      </c>
      <c r="F187" s="6"/>
      <c r="G187" s="6" t="s">
        <v>709</v>
      </c>
    </row>
    <row r="188" spans="1:7">
      <c r="A188" s="6"/>
      <c r="B188" s="6"/>
      <c r="C188" s="6">
        <v>43430</v>
      </c>
      <c r="D188" s="6" t="s">
        <v>710</v>
      </c>
      <c r="E188" s="6" t="s">
        <v>718</v>
      </c>
      <c r="F188" s="6"/>
      <c r="G188" s="6" t="s">
        <v>709</v>
      </c>
    </row>
    <row r="189" spans="1:7">
      <c r="A189" s="6"/>
      <c r="B189" s="6"/>
      <c r="C189" s="6">
        <v>43440</v>
      </c>
      <c r="D189" s="6" t="s">
        <v>710</v>
      </c>
      <c r="E189" s="6" t="s">
        <v>719</v>
      </c>
      <c r="F189" s="6"/>
      <c r="G189" s="6" t="s">
        <v>709</v>
      </c>
    </row>
    <row r="190" spans="1:7">
      <c r="A190" s="6"/>
      <c r="B190" s="6"/>
      <c r="C190" s="6">
        <v>43450</v>
      </c>
      <c r="D190" s="6" t="s">
        <v>710</v>
      </c>
      <c r="E190" s="6" t="s">
        <v>720</v>
      </c>
      <c r="F190" s="6"/>
      <c r="G190" s="6" t="s">
        <v>709</v>
      </c>
    </row>
    <row r="191" spans="1:7">
      <c r="A191" s="6"/>
      <c r="B191" s="6"/>
      <c r="C191" s="6">
        <v>43460</v>
      </c>
      <c r="D191" s="6" t="s">
        <v>710</v>
      </c>
      <c r="E191" s="6" t="s">
        <v>721</v>
      </c>
      <c r="F191" s="6"/>
      <c r="G191" s="6" t="s">
        <v>709</v>
      </c>
    </row>
    <row r="192" spans="1:7">
      <c r="A192" s="6"/>
      <c r="B192" s="6"/>
      <c r="C192" s="6">
        <v>43470</v>
      </c>
      <c r="D192" s="6" t="s">
        <v>710</v>
      </c>
      <c r="E192" s="6" t="s">
        <v>722</v>
      </c>
      <c r="F192" s="6"/>
      <c r="G192" s="6" t="s">
        <v>709</v>
      </c>
    </row>
    <row r="193" spans="1:7">
      <c r="A193" s="6"/>
      <c r="B193" s="6"/>
      <c r="C193" s="6">
        <v>43480</v>
      </c>
      <c r="D193" s="6" t="s">
        <v>710</v>
      </c>
      <c r="E193" s="6" t="s">
        <v>723</v>
      </c>
      <c r="F193" s="6"/>
      <c r="G193" s="6" t="s">
        <v>709</v>
      </c>
    </row>
    <row r="194" spans="1:7">
      <c r="A194" s="6"/>
      <c r="B194" s="6"/>
      <c r="C194" s="6">
        <v>43490</v>
      </c>
      <c r="D194" s="6" t="s">
        <v>710</v>
      </c>
      <c r="E194" s="6" t="s">
        <v>724</v>
      </c>
      <c r="F194" s="6"/>
      <c r="G194" s="6" t="s">
        <v>709</v>
      </c>
    </row>
    <row r="195" spans="1:7">
      <c r="A195" s="6"/>
      <c r="B195" s="6"/>
      <c r="C195" s="6">
        <v>44400</v>
      </c>
      <c r="D195" s="6" t="s">
        <v>710</v>
      </c>
      <c r="E195" s="6" t="s">
        <v>23</v>
      </c>
      <c r="F195" s="6"/>
      <c r="G195" s="6" t="s">
        <v>709</v>
      </c>
    </row>
    <row r="196" spans="1:7">
      <c r="A196" s="6"/>
      <c r="B196" s="6"/>
      <c r="C196" s="6">
        <v>44410</v>
      </c>
      <c r="D196" s="6" t="s">
        <v>710</v>
      </c>
      <c r="E196" s="6" t="s">
        <v>725</v>
      </c>
      <c r="F196" s="6"/>
      <c r="G196" s="6" t="s">
        <v>709</v>
      </c>
    </row>
    <row r="197" spans="1:7">
      <c r="A197" s="6"/>
      <c r="B197" s="6"/>
      <c r="C197" s="6">
        <v>44420</v>
      </c>
      <c r="D197" s="6" t="s">
        <v>710</v>
      </c>
      <c r="E197" s="6" t="s">
        <v>726</v>
      </c>
      <c r="F197" s="6"/>
      <c r="G197" s="6" t="s">
        <v>709</v>
      </c>
    </row>
    <row r="198" spans="1:7">
      <c r="A198" s="6"/>
      <c r="B198" s="6"/>
      <c r="C198" s="6">
        <v>44430</v>
      </c>
      <c r="D198" s="6" t="s">
        <v>710</v>
      </c>
      <c r="E198" s="6" t="s">
        <v>727</v>
      </c>
      <c r="F198" s="6"/>
      <c r="G198" s="6" t="s">
        <v>709</v>
      </c>
    </row>
    <row r="199" spans="1:7">
      <c r="A199" s="6"/>
      <c r="B199" s="6"/>
      <c r="C199" s="6"/>
      <c r="D199" s="6" t="s">
        <v>710</v>
      </c>
      <c r="E199" s="6" t="s">
        <v>728</v>
      </c>
      <c r="F199" s="6"/>
      <c r="G199" s="6" t="s">
        <v>709</v>
      </c>
    </row>
    <row r="200" spans="1:7">
      <c r="A200" s="6"/>
      <c r="B200" s="6"/>
      <c r="C200" s="6"/>
      <c r="D200" s="6" t="s">
        <v>710</v>
      </c>
      <c r="E200" s="6" t="s">
        <v>729</v>
      </c>
      <c r="F200" s="6"/>
      <c r="G200" s="6" t="s">
        <v>709</v>
      </c>
    </row>
    <row r="201" spans="1:7">
      <c r="A201" s="6"/>
      <c r="B201" s="6"/>
      <c r="C201" s="6"/>
      <c r="D201" s="6" t="s">
        <v>710</v>
      </c>
      <c r="E201" s="6" t="s">
        <v>730</v>
      </c>
      <c r="F201" s="6"/>
      <c r="G201" s="6" t="s">
        <v>709</v>
      </c>
    </row>
    <row r="202" spans="1:7">
      <c r="A202" s="6"/>
      <c r="B202" s="6"/>
      <c r="C202" s="6"/>
      <c r="D202" s="6" t="s">
        <v>710</v>
      </c>
      <c r="E202" s="6" t="s">
        <v>731</v>
      </c>
      <c r="F202" s="6"/>
      <c r="G202" s="6" t="s">
        <v>709</v>
      </c>
    </row>
    <row r="203" spans="1:7">
      <c r="A203" s="6"/>
      <c r="B203" s="6"/>
      <c r="C203" s="6"/>
      <c r="D203" s="6" t="s">
        <v>710</v>
      </c>
      <c r="E203" s="6" t="s">
        <v>732</v>
      </c>
      <c r="F203" s="6"/>
      <c r="G203" s="6" t="s">
        <v>709</v>
      </c>
    </row>
    <row r="204" spans="1:7">
      <c r="A204" s="6"/>
      <c r="B204" s="6"/>
      <c r="C204" s="6">
        <v>44411</v>
      </c>
      <c r="D204" s="6" t="s">
        <v>710</v>
      </c>
      <c r="E204" s="6" t="s">
        <v>733</v>
      </c>
      <c r="F204" s="6"/>
      <c r="G204" s="6" t="s">
        <v>709</v>
      </c>
    </row>
    <row r="205" spans="1:7">
      <c r="A205" s="6"/>
      <c r="B205" s="6"/>
      <c r="C205" s="6">
        <v>44440</v>
      </c>
      <c r="D205" s="6" t="s">
        <v>710</v>
      </c>
      <c r="E205" s="6" t="s">
        <v>734</v>
      </c>
      <c r="F205" s="6"/>
      <c r="G205" s="6" t="s">
        <v>709</v>
      </c>
    </row>
    <row r="206" spans="1:7">
      <c r="A206" s="6"/>
      <c r="B206" s="6"/>
      <c r="C206" s="6">
        <v>44450</v>
      </c>
      <c r="D206" s="6" t="s">
        <v>710</v>
      </c>
      <c r="E206" s="6" t="s">
        <v>735</v>
      </c>
      <c r="F206" s="6"/>
      <c r="G206" s="6" t="s">
        <v>709</v>
      </c>
    </row>
    <row r="207" spans="1:7">
      <c r="A207" s="6"/>
      <c r="B207" s="6"/>
      <c r="C207" s="6">
        <v>44500</v>
      </c>
      <c r="D207" s="6" t="s">
        <v>710</v>
      </c>
      <c r="E207" s="6" t="s">
        <v>736</v>
      </c>
      <c r="F207" s="6"/>
      <c r="G207" s="6" t="s">
        <v>709</v>
      </c>
    </row>
    <row r="208" spans="1:7">
      <c r="A208" s="6"/>
      <c r="B208" s="6"/>
      <c r="C208" s="6">
        <v>44510</v>
      </c>
      <c r="D208" s="6" t="s">
        <v>710</v>
      </c>
      <c r="E208" s="6" t="s">
        <v>737</v>
      </c>
      <c r="F208" s="6"/>
      <c r="G208" s="6" t="s">
        <v>709</v>
      </c>
    </row>
    <row r="209" spans="1:7">
      <c r="A209" s="6"/>
      <c r="B209" s="6"/>
      <c r="C209" s="6">
        <v>44520</v>
      </c>
      <c r="D209" s="6" t="s">
        <v>710</v>
      </c>
      <c r="E209" s="6" t="s">
        <v>738</v>
      </c>
      <c r="F209" s="6"/>
      <c r="G209" s="6" t="s">
        <v>709</v>
      </c>
    </row>
    <row r="210" spans="1:7">
      <c r="A210" s="6"/>
      <c r="B210" s="6"/>
      <c r="C210" s="6">
        <v>44530</v>
      </c>
      <c r="D210" s="6" t="s">
        <v>710</v>
      </c>
      <c r="E210" s="6" t="s">
        <v>739</v>
      </c>
      <c r="F210" s="6"/>
      <c r="G210" s="6" t="s">
        <v>709</v>
      </c>
    </row>
    <row r="211" spans="1:7">
      <c r="A211" s="6"/>
      <c r="B211" s="6"/>
      <c r="C211" s="6">
        <v>44540</v>
      </c>
      <c r="D211" s="6" t="s">
        <v>710</v>
      </c>
      <c r="E211" s="6" t="s">
        <v>740</v>
      </c>
      <c r="F211" s="6"/>
      <c r="G211" s="6" t="s">
        <v>709</v>
      </c>
    </row>
    <row r="212" spans="1:7">
      <c r="A212" s="6"/>
      <c r="B212" s="6"/>
      <c r="C212" s="6">
        <v>44800</v>
      </c>
      <c r="D212" s="6" t="s">
        <v>710</v>
      </c>
      <c r="E212" s="6" t="s">
        <v>44</v>
      </c>
      <c r="F212" s="6"/>
      <c r="G212" s="6" t="s">
        <v>709</v>
      </c>
    </row>
    <row r="213" spans="1:7">
      <c r="A213" s="6"/>
      <c r="B213" s="6"/>
      <c r="C213" s="6">
        <v>44810</v>
      </c>
      <c r="D213" s="6" t="s">
        <v>710</v>
      </c>
      <c r="E213" s="6" t="s">
        <v>741</v>
      </c>
      <c r="F213" s="6"/>
      <c r="G213" s="6" t="s">
        <v>709</v>
      </c>
    </row>
    <row r="214" spans="1:7">
      <c r="A214" s="6"/>
      <c r="B214" s="6"/>
      <c r="C214" s="6">
        <v>44820</v>
      </c>
      <c r="D214" s="6" t="s">
        <v>710</v>
      </c>
      <c r="E214" s="6" t="s">
        <v>742</v>
      </c>
      <c r="F214" s="6"/>
      <c r="G214" s="6" t="s">
        <v>709</v>
      </c>
    </row>
    <row r="215" spans="1:7">
      <c r="A215" s="6"/>
      <c r="B215" s="6"/>
      <c r="C215" s="6">
        <v>45000</v>
      </c>
      <c r="D215" s="6" t="s">
        <v>710</v>
      </c>
      <c r="E215" s="6" t="s">
        <v>743</v>
      </c>
      <c r="F215" s="6"/>
      <c r="G215" s="6" t="s">
        <v>709</v>
      </c>
    </row>
    <row r="216" spans="1:7">
      <c r="A216" s="6"/>
      <c r="B216" s="6"/>
      <c r="C216" s="6">
        <v>45010</v>
      </c>
      <c r="D216" s="6" t="s">
        <v>710</v>
      </c>
      <c r="E216" s="6" t="s">
        <v>744</v>
      </c>
      <c r="F216" s="6"/>
      <c r="G216" s="6" t="s">
        <v>709</v>
      </c>
    </row>
    <row r="217" spans="1:7">
      <c r="A217" s="6"/>
      <c r="B217" s="6"/>
      <c r="C217" s="6">
        <v>45020</v>
      </c>
      <c r="D217" s="6" t="s">
        <v>710</v>
      </c>
      <c r="E217" s="6" t="s">
        <v>745</v>
      </c>
      <c r="F217" s="6"/>
      <c r="G217" s="6" t="s">
        <v>709</v>
      </c>
    </row>
    <row r="218" spans="1:7">
      <c r="A218" s="6"/>
      <c r="B218" s="6"/>
      <c r="C218" s="6">
        <v>45030</v>
      </c>
      <c r="D218" s="6" t="s">
        <v>710</v>
      </c>
      <c r="E218" s="6" t="s">
        <v>746</v>
      </c>
      <c r="F218" s="6"/>
      <c r="G218" s="6" t="s">
        <v>709</v>
      </c>
    </row>
    <row r="219" spans="1:7">
      <c r="A219" s="6"/>
      <c r="B219" s="6"/>
      <c r="C219" s="6">
        <v>45040</v>
      </c>
      <c r="D219" s="6" t="s">
        <v>710</v>
      </c>
      <c r="E219" s="6" t="s">
        <v>747</v>
      </c>
      <c r="F219" s="6"/>
      <c r="G219" s="6" t="s">
        <v>709</v>
      </c>
    </row>
    <row r="220" spans="1:7">
      <c r="A220" s="6"/>
      <c r="B220" s="6"/>
      <c r="C220" s="6">
        <v>45050</v>
      </c>
      <c r="D220" s="6" t="s">
        <v>710</v>
      </c>
      <c r="E220" s="6" t="s">
        <v>748</v>
      </c>
      <c r="F220" s="6"/>
      <c r="G220" s="6" t="s">
        <v>709</v>
      </c>
    </row>
    <row r="221" spans="1:7">
      <c r="A221" s="6"/>
      <c r="B221" s="6"/>
      <c r="C221" s="6">
        <v>46400</v>
      </c>
      <c r="D221" s="6" t="s">
        <v>710</v>
      </c>
      <c r="E221" s="6" t="s">
        <v>749</v>
      </c>
      <c r="F221" s="6"/>
      <c r="G221" s="6" t="s">
        <v>709</v>
      </c>
    </row>
    <row r="222" spans="1:7">
      <c r="A222" s="6"/>
      <c r="B222" s="6"/>
      <c r="C222" s="6">
        <v>46410</v>
      </c>
      <c r="D222" s="6" t="s">
        <v>710</v>
      </c>
      <c r="E222" s="6" t="s">
        <v>750</v>
      </c>
      <c r="F222" s="6"/>
      <c r="G222" s="6" t="s">
        <v>709</v>
      </c>
    </row>
    <row r="223" spans="1:7">
      <c r="A223" s="6"/>
      <c r="B223" s="6"/>
      <c r="C223" s="6">
        <v>46420</v>
      </c>
      <c r="D223" s="6" t="s">
        <v>710</v>
      </c>
      <c r="E223" s="6" t="s">
        <v>751</v>
      </c>
      <c r="F223" s="6"/>
      <c r="G223" s="6" t="s">
        <v>709</v>
      </c>
    </row>
    <row r="224" spans="1:7">
      <c r="A224" s="6"/>
      <c r="B224" s="6"/>
      <c r="C224" s="6">
        <v>46430</v>
      </c>
      <c r="D224" s="6" t="s">
        <v>710</v>
      </c>
      <c r="E224" s="6" t="s">
        <v>752</v>
      </c>
      <c r="F224" s="6"/>
      <c r="G224" s="6" t="s">
        <v>709</v>
      </c>
    </row>
    <row r="225" spans="1:7">
      <c r="A225" s="6"/>
      <c r="B225" s="6"/>
      <c r="C225" s="6">
        <v>47200</v>
      </c>
      <c r="D225" s="6" t="s">
        <v>710</v>
      </c>
      <c r="E225" s="6" t="s">
        <v>753</v>
      </c>
      <c r="F225" s="6"/>
      <c r="G225" s="6" t="s">
        <v>709</v>
      </c>
    </row>
    <row r="226" spans="1:7">
      <c r="A226" s="6"/>
      <c r="B226" s="6"/>
      <c r="C226" s="6">
        <v>47210</v>
      </c>
      <c r="D226" s="6" t="s">
        <v>710</v>
      </c>
      <c r="E226" s="6" t="s">
        <v>754</v>
      </c>
      <c r="F226" s="6"/>
      <c r="G226" s="6" t="s">
        <v>709</v>
      </c>
    </row>
    <row r="227" spans="1:7">
      <c r="A227" s="6"/>
      <c r="B227" s="6"/>
      <c r="C227" s="6">
        <v>47220</v>
      </c>
      <c r="D227" s="6" t="s">
        <v>710</v>
      </c>
      <c r="E227" s="6" t="s">
        <v>755</v>
      </c>
      <c r="F227" s="6"/>
      <c r="G227" s="6" t="s">
        <v>709</v>
      </c>
    </row>
    <row r="228" spans="1:7">
      <c r="A228" s="6"/>
      <c r="B228" s="6"/>
      <c r="C228" s="6">
        <v>47230</v>
      </c>
      <c r="D228" s="6" t="s">
        <v>710</v>
      </c>
      <c r="E228" s="6" t="s">
        <v>756</v>
      </c>
      <c r="F228" s="6"/>
      <c r="G228" s="6" t="s">
        <v>709</v>
      </c>
    </row>
    <row r="229" spans="1:7">
      <c r="A229" s="6"/>
      <c r="B229" s="6"/>
      <c r="C229" s="6">
        <v>47240</v>
      </c>
      <c r="D229" s="6" t="s">
        <v>710</v>
      </c>
      <c r="E229" s="6" t="s">
        <v>757</v>
      </c>
      <c r="F229" s="6"/>
      <c r="G229" s="6" t="s">
        <v>709</v>
      </c>
    </row>
    <row r="230" spans="1:7">
      <c r="A230" s="6"/>
      <c r="B230" s="6"/>
      <c r="C230" s="6">
        <v>47500</v>
      </c>
      <c r="D230" s="6" t="s">
        <v>710</v>
      </c>
      <c r="E230" s="6" t="s">
        <v>758</v>
      </c>
      <c r="F230" s="6"/>
      <c r="G230" s="6" t="s">
        <v>709</v>
      </c>
    </row>
    <row r="231" spans="1:7">
      <c r="A231" s="6"/>
      <c r="B231" s="6"/>
      <c r="C231" s="6">
        <v>47510</v>
      </c>
      <c r="D231" s="6" t="s">
        <v>710</v>
      </c>
      <c r="E231" s="6" t="s">
        <v>759</v>
      </c>
      <c r="F231" s="6"/>
      <c r="G231" s="6" t="s">
        <v>709</v>
      </c>
    </row>
    <row r="232" spans="1:7">
      <c r="A232" s="6"/>
      <c r="B232" s="6"/>
      <c r="C232" s="6">
        <v>47520</v>
      </c>
      <c r="D232" s="6" t="s">
        <v>710</v>
      </c>
      <c r="E232" s="6" t="s">
        <v>760</v>
      </c>
      <c r="F232" s="6"/>
      <c r="G232" s="6" t="s">
        <v>709</v>
      </c>
    </row>
    <row r="233" spans="1:7">
      <c r="A233" s="6"/>
      <c r="B233" s="6"/>
      <c r="C233" s="6">
        <v>47530</v>
      </c>
      <c r="D233" s="6" t="s">
        <v>710</v>
      </c>
      <c r="E233" s="6" t="s">
        <v>761</v>
      </c>
      <c r="F233" s="6"/>
      <c r="G233" s="6" t="s">
        <v>709</v>
      </c>
    </row>
    <row r="234" spans="1:7">
      <c r="A234" s="6"/>
      <c r="B234" s="6"/>
      <c r="C234" s="6">
        <v>47540</v>
      </c>
      <c r="D234" s="6" t="s">
        <v>710</v>
      </c>
      <c r="E234" s="6" t="s">
        <v>762</v>
      </c>
      <c r="F234" s="6"/>
      <c r="G234" s="6" t="s">
        <v>709</v>
      </c>
    </row>
    <row r="235" spans="1:7">
      <c r="A235" s="6"/>
      <c r="B235" s="6"/>
      <c r="C235" s="6">
        <v>47550</v>
      </c>
      <c r="D235" s="6" t="s">
        <v>710</v>
      </c>
      <c r="E235" s="6" t="s">
        <v>763</v>
      </c>
      <c r="F235" s="6"/>
      <c r="G235" s="6" t="s">
        <v>709</v>
      </c>
    </row>
    <row r="236" spans="1:7">
      <c r="A236" s="6"/>
      <c r="B236" s="6"/>
      <c r="C236" s="6">
        <v>47560</v>
      </c>
      <c r="D236" s="6" t="s">
        <v>710</v>
      </c>
      <c r="E236" s="6" t="s">
        <v>764</v>
      </c>
      <c r="F236" s="6"/>
      <c r="G236" s="6" t="s">
        <v>709</v>
      </c>
    </row>
    <row r="237" spans="1:7">
      <c r="A237" s="6"/>
      <c r="B237" s="6"/>
      <c r="C237" s="6">
        <v>47700</v>
      </c>
      <c r="D237" s="6" t="s">
        <v>710</v>
      </c>
      <c r="E237" s="6" t="s">
        <v>765</v>
      </c>
      <c r="F237" s="6"/>
      <c r="G237" s="6" t="s">
        <v>709</v>
      </c>
    </row>
    <row r="238" spans="1:7">
      <c r="A238" s="6"/>
      <c r="B238" s="6"/>
      <c r="C238" s="6">
        <v>48400</v>
      </c>
      <c r="D238" s="6" t="s">
        <v>710</v>
      </c>
      <c r="E238" s="6" t="s">
        <v>766</v>
      </c>
      <c r="F238" s="6"/>
      <c r="G238" s="6" t="s">
        <v>709</v>
      </c>
    </row>
    <row r="239" spans="1:7">
      <c r="A239" s="6"/>
      <c r="B239" s="6"/>
      <c r="C239" s="6">
        <v>48410</v>
      </c>
      <c r="D239" s="6" t="s">
        <v>710</v>
      </c>
      <c r="E239" s="6" t="s">
        <v>767</v>
      </c>
      <c r="F239" s="6"/>
      <c r="G239" s="6" t="s">
        <v>709</v>
      </c>
    </row>
    <row r="240" spans="1:7">
      <c r="A240" s="6"/>
      <c r="B240" s="6"/>
      <c r="C240" s="6">
        <v>48420</v>
      </c>
      <c r="D240" s="6" t="s">
        <v>710</v>
      </c>
      <c r="E240" s="6" t="s">
        <v>768</v>
      </c>
      <c r="F240" s="6"/>
      <c r="G240" s="6" t="s">
        <v>709</v>
      </c>
    </row>
    <row r="241" spans="1:7">
      <c r="A241" s="6"/>
      <c r="B241" s="6"/>
      <c r="C241" s="6">
        <v>49000</v>
      </c>
      <c r="D241" s="6" t="s">
        <v>710</v>
      </c>
      <c r="E241" s="6" t="s">
        <v>769</v>
      </c>
      <c r="F241" s="6"/>
      <c r="G241" s="6" t="s">
        <v>709</v>
      </c>
    </row>
    <row r="242" spans="1:7">
      <c r="A242" s="6"/>
      <c r="B242" s="6"/>
      <c r="C242" s="6"/>
      <c r="D242" s="6" t="s">
        <v>710</v>
      </c>
      <c r="E242" s="6" t="s">
        <v>770</v>
      </c>
      <c r="F242" s="6"/>
      <c r="G242" s="6" t="s">
        <v>709</v>
      </c>
    </row>
    <row r="243" spans="1:7">
      <c r="A243" s="6"/>
      <c r="B243" s="6"/>
      <c r="C243" s="6"/>
      <c r="D243" s="6" t="s">
        <v>710</v>
      </c>
      <c r="E243" s="6" t="s">
        <v>771</v>
      </c>
      <c r="F243" s="6"/>
      <c r="G243" s="6" t="s">
        <v>709</v>
      </c>
    </row>
    <row r="244" spans="1:7">
      <c r="A244" s="6"/>
      <c r="B244" s="6"/>
      <c r="C244" s="6">
        <v>49010</v>
      </c>
      <c r="D244" s="6" t="s">
        <v>710</v>
      </c>
      <c r="E244" s="6" t="s">
        <v>772</v>
      </c>
      <c r="F244" s="6"/>
      <c r="G244" s="6" t="s">
        <v>709</v>
      </c>
    </row>
    <row r="245" spans="1:7" hidden="1">
      <c r="A245" s="6"/>
      <c r="B245" s="6"/>
      <c r="C245" s="6" t="s">
        <v>773</v>
      </c>
      <c r="D245" s="6"/>
      <c r="E245" s="6" t="s">
        <v>774</v>
      </c>
      <c r="F245" s="6"/>
      <c r="G245" s="6" t="s">
        <v>709</v>
      </c>
    </row>
    <row r="246" spans="1:7" hidden="1">
      <c r="A246" s="6"/>
      <c r="B246" s="6"/>
      <c r="C246" s="6" t="s">
        <v>775</v>
      </c>
      <c r="D246" s="6"/>
      <c r="E246" s="6" t="s">
        <v>776</v>
      </c>
      <c r="F246" s="6"/>
      <c r="G246" s="6" t="s">
        <v>709</v>
      </c>
    </row>
    <row r="247" spans="1:7">
      <c r="A247" s="6"/>
      <c r="B247" s="6"/>
      <c r="C247" s="6">
        <v>49030</v>
      </c>
      <c r="D247" s="6" t="s">
        <v>710</v>
      </c>
      <c r="E247" s="6" t="s">
        <v>777</v>
      </c>
      <c r="F247" s="6"/>
      <c r="G247" s="6" t="s">
        <v>709</v>
      </c>
    </row>
    <row r="248" spans="1:7">
      <c r="A248" s="6"/>
      <c r="B248" s="6"/>
      <c r="C248" s="6">
        <v>49100</v>
      </c>
      <c r="D248" s="6" t="s">
        <v>710</v>
      </c>
      <c r="E248" s="6" t="s">
        <v>778</v>
      </c>
      <c r="F248" s="6"/>
      <c r="G248" s="6" t="s">
        <v>709</v>
      </c>
    </row>
    <row r="249" spans="1:7">
      <c r="A249" s="6"/>
      <c r="B249" s="6"/>
      <c r="C249" s="6">
        <v>49200</v>
      </c>
      <c r="D249" s="6" t="s">
        <v>710</v>
      </c>
      <c r="E249" s="6" t="s">
        <v>779</v>
      </c>
      <c r="F249" s="6"/>
      <c r="G249" s="6" t="s">
        <v>709</v>
      </c>
    </row>
    <row r="250" spans="1:7">
      <c r="A250" s="6"/>
      <c r="B250" s="6"/>
      <c r="C250" s="6">
        <v>49300</v>
      </c>
      <c r="D250" s="6" t="s">
        <v>710</v>
      </c>
      <c r="E250" s="6" t="s">
        <v>780</v>
      </c>
      <c r="F250" s="6"/>
      <c r="G250" s="6" t="s">
        <v>709</v>
      </c>
    </row>
    <row r="251" spans="1:7">
      <c r="A251" s="6"/>
      <c r="B251" s="6"/>
      <c r="C251" s="6">
        <v>49500</v>
      </c>
      <c r="D251" s="6" t="s">
        <v>710</v>
      </c>
      <c r="E251" s="6" t="s">
        <v>781</v>
      </c>
      <c r="F251" s="6"/>
      <c r="G251" s="6" t="s">
        <v>709</v>
      </c>
    </row>
    <row r="252" spans="1:7">
      <c r="A252" s="6"/>
      <c r="B252" s="6"/>
      <c r="C252" s="6">
        <v>49400</v>
      </c>
      <c r="D252" s="6" t="s">
        <v>710</v>
      </c>
      <c r="E252" s="6" t="s">
        <v>86</v>
      </c>
      <c r="F252" s="6"/>
      <c r="G252" s="6" t="s">
        <v>709</v>
      </c>
    </row>
    <row r="253" spans="1:7" hidden="1">
      <c r="A253" s="5"/>
      <c r="B253" s="5"/>
      <c r="C253" s="5">
        <v>50000</v>
      </c>
      <c r="D253" s="5"/>
      <c r="E253" s="5" t="s">
        <v>782</v>
      </c>
      <c r="F253" s="5"/>
      <c r="G253" s="5" t="s">
        <v>403</v>
      </c>
    </row>
    <row r="254" spans="1:7" hidden="1">
      <c r="A254" s="5"/>
      <c r="B254" s="5"/>
      <c r="C254" s="5">
        <v>50700</v>
      </c>
      <c r="D254" s="5"/>
      <c r="E254" s="5" t="s">
        <v>783</v>
      </c>
      <c r="F254" s="5"/>
      <c r="G254" s="5" t="s">
        <v>403</v>
      </c>
    </row>
    <row r="255" spans="1:7">
      <c r="A255" s="7"/>
      <c r="B255" s="7"/>
      <c r="C255" s="7">
        <v>60300</v>
      </c>
      <c r="D255" s="7" t="s">
        <v>710</v>
      </c>
      <c r="E255" s="7" t="s">
        <v>784</v>
      </c>
      <c r="F255" s="7"/>
      <c r="G255" s="7" t="s">
        <v>785</v>
      </c>
    </row>
    <row r="256" spans="1:7">
      <c r="A256" s="7"/>
      <c r="B256" s="7"/>
      <c r="C256" s="7">
        <v>60310</v>
      </c>
      <c r="D256" s="7" t="s">
        <v>710</v>
      </c>
      <c r="E256" s="7" t="s">
        <v>786</v>
      </c>
      <c r="F256" s="7"/>
      <c r="G256" s="7" t="s">
        <v>785</v>
      </c>
    </row>
    <row r="257" spans="1:7">
      <c r="A257" s="7"/>
      <c r="B257" s="7"/>
      <c r="C257" s="7">
        <v>60320</v>
      </c>
      <c r="D257" s="7" t="s">
        <v>710</v>
      </c>
      <c r="E257" s="7" t="s">
        <v>787</v>
      </c>
      <c r="F257" s="7"/>
      <c r="G257" s="7" t="s">
        <v>785</v>
      </c>
    </row>
    <row r="258" spans="1:7">
      <c r="A258" s="7"/>
      <c r="B258" s="7"/>
      <c r="C258" s="7">
        <v>60330</v>
      </c>
      <c r="D258" s="7" t="s">
        <v>710</v>
      </c>
      <c r="E258" s="7" t="s">
        <v>788</v>
      </c>
      <c r="F258" s="7"/>
      <c r="G258" s="7" t="s">
        <v>785</v>
      </c>
    </row>
    <row r="259" spans="1:7">
      <c r="A259" s="7"/>
      <c r="B259" s="7"/>
      <c r="C259" s="7">
        <v>60340</v>
      </c>
      <c r="D259" s="7" t="s">
        <v>710</v>
      </c>
      <c r="E259" s="7" t="s">
        <v>789</v>
      </c>
      <c r="F259" s="7"/>
      <c r="G259" s="7" t="s">
        <v>785</v>
      </c>
    </row>
    <row r="260" spans="1:7">
      <c r="A260" s="7"/>
      <c r="B260" s="7"/>
      <c r="C260" s="7">
        <v>60900</v>
      </c>
      <c r="D260" s="7" t="s">
        <v>710</v>
      </c>
      <c r="E260" s="7" t="s">
        <v>790</v>
      </c>
      <c r="F260" s="7"/>
      <c r="G260" s="7" t="s">
        <v>785</v>
      </c>
    </row>
    <row r="261" spans="1:7">
      <c r="A261" s="7"/>
      <c r="B261" s="7"/>
      <c r="C261" s="7">
        <v>60910</v>
      </c>
      <c r="D261" s="7" t="s">
        <v>710</v>
      </c>
      <c r="E261" s="7" t="s">
        <v>791</v>
      </c>
      <c r="F261" s="7"/>
      <c r="G261" s="7" t="s">
        <v>785</v>
      </c>
    </row>
    <row r="262" spans="1:7">
      <c r="A262" s="7"/>
      <c r="B262" s="7"/>
      <c r="C262" s="7">
        <v>60920</v>
      </c>
      <c r="D262" s="7" t="s">
        <v>710</v>
      </c>
      <c r="E262" s="7" t="s">
        <v>792</v>
      </c>
      <c r="F262" s="7"/>
      <c r="G262" s="7" t="s">
        <v>785</v>
      </c>
    </row>
    <row r="263" spans="1:7">
      <c r="A263" s="7"/>
      <c r="B263" s="7"/>
      <c r="C263" s="7">
        <v>60930</v>
      </c>
      <c r="D263" s="7" t="s">
        <v>710</v>
      </c>
      <c r="E263" s="7" t="s">
        <v>793</v>
      </c>
      <c r="F263" s="7"/>
      <c r="G263" s="7" t="s">
        <v>785</v>
      </c>
    </row>
    <row r="264" spans="1:7">
      <c r="A264" s="7"/>
      <c r="B264" s="7"/>
      <c r="C264" s="7">
        <v>60940</v>
      </c>
      <c r="D264" s="7" t="s">
        <v>710</v>
      </c>
      <c r="E264" s="7" t="s">
        <v>794</v>
      </c>
      <c r="F264" s="7"/>
      <c r="G264" s="7" t="s">
        <v>785</v>
      </c>
    </row>
    <row r="265" spans="1:7">
      <c r="A265" s="7"/>
      <c r="B265" s="7"/>
      <c r="C265" s="7">
        <v>60950</v>
      </c>
      <c r="D265" s="7" t="s">
        <v>710</v>
      </c>
      <c r="E265" s="7" t="s">
        <v>795</v>
      </c>
      <c r="F265" s="7"/>
      <c r="G265" s="7" t="s">
        <v>785</v>
      </c>
    </row>
    <row r="266" spans="1:7">
      <c r="A266" s="7"/>
      <c r="B266" s="7"/>
      <c r="C266" s="7">
        <v>62100</v>
      </c>
      <c r="D266" s="7" t="s">
        <v>710</v>
      </c>
      <c r="E266" s="7" t="s">
        <v>796</v>
      </c>
      <c r="F266" s="7"/>
      <c r="G266" s="7" t="s">
        <v>785</v>
      </c>
    </row>
    <row r="267" spans="1:7">
      <c r="A267" s="7"/>
      <c r="B267" s="7"/>
      <c r="C267" s="7">
        <v>62110</v>
      </c>
      <c r="D267" s="7" t="s">
        <v>710</v>
      </c>
      <c r="E267" s="7" t="s">
        <v>797</v>
      </c>
      <c r="F267" s="7"/>
      <c r="G267" s="7" t="s">
        <v>785</v>
      </c>
    </row>
    <row r="268" spans="1:7">
      <c r="A268" s="7"/>
      <c r="B268" s="7"/>
      <c r="C268" s="7">
        <v>62111</v>
      </c>
      <c r="D268" s="7" t="s">
        <v>710</v>
      </c>
      <c r="E268" s="7" t="s">
        <v>798</v>
      </c>
      <c r="F268" s="7"/>
      <c r="G268" s="7" t="s">
        <v>785</v>
      </c>
    </row>
    <row r="269" spans="1:7">
      <c r="A269" s="7"/>
      <c r="B269" s="7"/>
      <c r="C269" s="7">
        <v>62120</v>
      </c>
      <c r="D269" s="7" t="s">
        <v>710</v>
      </c>
      <c r="E269" s="7" t="s">
        <v>799</v>
      </c>
      <c r="F269" s="7"/>
      <c r="G269" s="7" t="s">
        <v>785</v>
      </c>
    </row>
    <row r="270" spans="1:7">
      <c r="A270" s="7"/>
      <c r="B270" s="7"/>
      <c r="C270" s="7">
        <v>62130</v>
      </c>
      <c r="D270" s="7" t="s">
        <v>710</v>
      </c>
      <c r="E270" s="7" t="s">
        <v>800</v>
      </c>
      <c r="F270" s="7"/>
      <c r="G270" s="7" t="s">
        <v>785</v>
      </c>
    </row>
    <row r="271" spans="1:7">
      <c r="A271" s="7"/>
      <c r="B271" s="7"/>
      <c r="C271" s="7">
        <v>62140</v>
      </c>
      <c r="D271" s="7" t="s">
        <v>710</v>
      </c>
      <c r="E271" s="7" t="s">
        <v>801</v>
      </c>
      <c r="F271" s="7"/>
      <c r="G271" s="7" t="s">
        <v>785</v>
      </c>
    </row>
    <row r="272" spans="1:7">
      <c r="A272" s="7"/>
      <c r="B272" s="7"/>
      <c r="C272" s="7">
        <v>62150</v>
      </c>
      <c r="D272" s="7" t="s">
        <v>710</v>
      </c>
      <c r="E272" s="7" t="s">
        <v>802</v>
      </c>
      <c r="F272" s="7"/>
      <c r="G272" s="7" t="s">
        <v>785</v>
      </c>
    </row>
    <row r="273" spans="1:7" hidden="1">
      <c r="A273" s="7"/>
      <c r="B273" s="7"/>
      <c r="C273" s="7" t="s">
        <v>803</v>
      </c>
      <c r="D273" s="7"/>
      <c r="E273" s="7" t="s">
        <v>804</v>
      </c>
      <c r="F273" s="7"/>
      <c r="G273" s="7" t="s">
        <v>785</v>
      </c>
    </row>
    <row r="274" spans="1:7">
      <c r="A274" s="7"/>
      <c r="B274" s="7"/>
      <c r="C274" s="7">
        <v>62160</v>
      </c>
      <c r="D274" s="7" t="s">
        <v>710</v>
      </c>
      <c r="E274" s="7" t="s">
        <v>805</v>
      </c>
      <c r="F274" s="7"/>
      <c r="G274" s="7" t="s">
        <v>785</v>
      </c>
    </row>
    <row r="275" spans="1:7">
      <c r="A275" s="7"/>
      <c r="B275" s="7"/>
      <c r="C275" s="7">
        <v>62170</v>
      </c>
      <c r="D275" s="7" t="s">
        <v>710</v>
      </c>
      <c r="E275" s="7" t="s">
        <v>806</v>
      </c>
      <c r="F275" s="7"/>
      <c r="G275" s="7" t="s">
        <v>785</v>
      </c>
    </row>
    <row r="276" spans="1:7">
      <c r="A276" s="7"/>
      <c r="B276" s="7"/>
      <c r="C276" s="7">
        <v>62171</v>
      </c>
      <c r="D276" s="7" t="s">
        <v>710</v>
      </c>
      <c r="E276" s="7" t="s">
        <v>807</v>
      </c>
      <c r="F276" s="7"/>
      <c r="G276" s="7" t="s">
        <v>785</v>
      </c>
    </row>
    <row r="277" spans="1:7">
      <c r="A277" s="7"/>
      <c r="B277" s="7"/>
      <c r="C277" s="7">
        <v>62172</v>
      </c>
      <c r="D277" s="7" t="s">
        <v>710</v>
      </c>
      <c r="E277" s="7" t="s">
        <v>808</v>
      </c>
      <c r="F277" s="7"/>
      <c r="G277" s="7" t="s">
        <v>785</v>
      </c>
    </row>
    <row r="278" spans="1:7">
      <c r="A278" s="7"/>
      <c r="B278" s="7"/>
      <c r="C278" s="7">
        <v>62173</v>
      </c>
      <c r="D278" s="7" t="s">
        <v>710</v>
      </c>
      <c r="E278" s="7" t="s">
        <v>809</v>
      </c>
      <c r="F278" s="7"/>
      <c r="G278" s="7" t="s">
        <v>785</v>
      </c>
    </row>
    <row r="279" spans="1:7">
      <c r="A279" s="7"/>
      <c r="B279" s="7"/>
      <c r="C279" s="7">
        <v>62174</v>
      </c>
      <c r="D279" s="7" t="s">
        <v>710</v>
      </c>
      <c r="E279" s="7" t="s">
        <v>810</v>
      </c>
      <c r="F279" s="7"/>
      <c r="G279" s="7" t="s">
        <v>785</v>
      </c>
    </row>
    <row r="280" spans="1:7">
      <c r="A280" s="7"/>
      <c r="B280" s="7"/>
      <c r="C280" s="7">
        <v>62175</v>
      </c>
      <c r="D280" s="7" t="s">
        <v>710</v>
      </c>
      <c r="E280" s="7" t="s">
        <v>811</v>
      </c>
      <c r="F280" s="7"/>
      <c r="G280" s="7" t="s">
        <v>785</v>
      </c>
    </row>
    <row r="281" spans="1:7">
      <c r="A281" s="7"/>
      <c r="B281" s="7"/>
      <c r="C281" s="7">
        <v>62176</v>
      </c>
      <c r="D281" s="7" t="s">
        <v>710</v>
      </c>
      <c r="E281" s="7" t="s">
        <v>812</v>
      </c>
      <c r="F281" s="7"/>
      <c r="G281" s="7" t="s">
        <v>785</v>
      </c>
    </row>
    <row r="282" spans="1:7">
      <c r="A282" s="7"/>
      <c r="B282" s="7"/>
      <c r="C282" s="7">
        <v>62177</v>
      </c>
      <c r="D282" s="7" t="s">
        <v>710</v>
      </c>
      <c r="E282" s="7" t="s">
        <v>813</v>
      </c>
      <c r="F282" s="7"/>
      <c r="G282" s="7" t="s">
        <v>785</v>
      </c>
    </row>
    <row r="283" spans="1:7">
      <c r="A283" s="7"/>
      <c r="B283" s="7"/>
      <c r="C283" s="7">
        <v>62178</v>
      </c>
      <c r="D283" s="7" t="s">
        <v>710</v>
      </c>
      <c r="E283" s="7" t="s">
        <v>814</v>
      </c>
      <c r="F283" s="7"/>
      <c r="G283" s="7" t="s">
        <v>785</v>
      </c>
    </row>
    <row r="284" spans="1:7">
      <c r="A284" s="7"/>
      <c r="B284" s="7"/>
      <c r="C284" s="7">
        <v>62182</v>
      </c>
      <c r="D284" s="7" t="s">
        <v>710</v>
      </c>
      <c r="E284" s="7" t="s">
        <v>815</v>
      </c>
      <c r="F284" s="7"/>
      <c r="G284" s="7" t="s">
        <v>785</v>
      </c>
    </row>
    <row r="285" spans="1:7">
      <c r="A285" s="7"/>
      <c r="B285" s="7"/>
      <c r="C285" s="7">
        <v>62179</v>
      </c>
      <c r="D285" s="7" t="s">
        <v>710</v>
      </c>
      <c r="E285" s="7" t="s">
        <v>816</v>
      </c>
      <c r="F285" s="7"/>
      <c r="G285" s="7" t="s">
        <v>785</v>
      </c>
    </row>
    <row r="286" spans="1:7">
      <c r="A286" s="7"/>
      <c r="B286" s="7"/>
      <c r="C286" s="7">
        <v>62180</v>
      </c>
      <c r="D286" s="7" t="s">
        <v>710</v>
      </c>
      <c r="E286" s="7" t="s">
        <v>817</v>
      </c>
      <c r="F286" s="7"/>
      <c r="G286" s="7" t="s">
        <v>785</v>
      </c>
    </row>
    <row r="287" spans="1:7">
      <c r="A287" s="7"/>
      <c r="B287" s="7"/>
      <c r="C287" s="7">
        <v>62181</v>
      </c>
      <c r="D287" s="7" t="s">
        <v>710</v>
      </c>
      <c r="E287" s="7" t="s">
        <v>818</v>
      </c>
      <c r="F287" s="7"/>
      <c r="G287" s="7" t="s">
        <v>785</v>
      </c>
    </row>
    <row r="288" spans="1:7">
      <c r="A288" s="7"/>
      <c r="B288" s="7"/>
      <c r="C288" s="7">
        <v>62183</v>
      </c>
      <c r="D288" s="7" t="s">
        <v>710</v>
      </c>
      <c r="E288" s="7" t="s">
        <v>819</v>
      </c>
      <c r="F288" s="7"/>
      <c r="G288" s="7" t="s">
        <v>785</v>
      </c>
    </row>
    <row r="289" spans="1:7">
      <c r="A289" s="7"/>
      <c r="B289" s="7"/>
      <c r="C289" s="7">
        <v>62190</v>
      </c>
      <c r="D289" s="7" t="s">
        <v>710</v>
      </c>
      <c r="E289" s="7" t="s">
        <v>820</v>
      </c>
      <c r="F289" s="7"/>
      <c r="G289" s="7" t="s">
        <v>785</v>
      </c>
    </row>
    <row r="290" spans="1:7">
      <c r="A290" s="7"/>
      <c r="B290" s="7"/>
      <c r="C290" s="7">
        <v>62200</v>
      </c>
      <c r="D290" s="7" t="s">
        <v>710</v>
      </c>
      <c r="E290" s="7" t="s">
        <v>821</v>
      </c>
      <c r="F290" s="7"/>
      <c r="G290" s="7" t="s">
        <v>785</v>
      </c>
    </row>
    <row r="291" spans="1:7">
      <c r="A291" s="7"/>
      <c r="B291" s="7"/>
      <c r="C291" s="7">
        <v>62210</v>
      </c>
      <c r="D291" s="7" t="s">
        <v>710</v>
      </c>
      <c r="E291" s="7" t="s">
        <v>822</v>
      </c>
      <c r="F291" s="7"/>
      <c r="G291" s="7" t="s">
        <v>785</v>
      </c>
    </row>
    <row r="292" spans="1:7">
      <c r="A292" s="7"/>
      <c r="B292" s="7"/>
      <c r="C292" s="7">
        <v>62220</v>
      </c>
      <c r="D292" s="7" t="s">
        <v>710</v>
      </c>
      <c r="E292" s="7" t="s">
        <v>823</v>
      </c>
      <c r="F292" s="7"/>
      <c r="G292" s="7" t="s">
        <v>785</v>
      </c>
    </row>
    <row r="293" spans="1:7">
      <c r="A293" s="7"/>
      <c r="B293" s="7"/>
      <c r="C293" s="7">
        <v>62230</v>
      </c>
      <c r="D293" s="7" t="s">
        <v>710</v>
      </c>
      <c r="E293" s="7" t="s">
        <v>824</v>
      </c>
      <c r="F293" s="7"/>
      <c r="G293" s="7" t="s">
        <v>785</v>
      </c>
    </row>
    <row r="294" spans="1:7">
      <c r="A294" s="7"/>
      <c r="B294" s="7"/>
      <c r="C294" s="7">
        <v>62240</v>
      </c>
      <c r="D294" s="7" t="s">
        <v>710</v>
      </c>
      <c r="E294" s="7" t="s">
        <v>825</v>
      </c>
      <c r="F294" s="7"/>
      <c r="G294" s="7" t="s">
        <v>785</v>
      </c>
    </row>
    <row r="295" spans="1:7">
      <c r="A295" s="7"/>
      <c r="B295" s="7"/>
      <c r="C295" s="7">
        <v>63000</v>
      </c>
      <c r="D295" s="7" t="s">
        <v>710</v>
      </c>
      <c r="E295" s="7" t="s">
        <v>826</v>
      </c>
      <c r="F295" s="7"/>
      <c r="G295" s="7" t="s">
        <v>785</v>
      </c>
    </row>
    <row r="296" spans="1:7">
      <c r="A296" s="7"/>
      <c r="B296" s="7"/>
      <c r="C296" s="7">
        <v>62800</v>
      </c>
      <c r="D296" s="7" t="s">
        <v>710</v>
      </c>
      <c r="E296" s="7" t="s">
        <v>827</v>
      </c>
      <c r="F296" s="7"/>
      <c r="G296" s="7" t="s">
        <v>785</v>
      </c>
    </row>
    <row r="297" spans="1:7">
      <c r="A297" s="7"/>
      <c r="B297" s="7"/>
      <c r="C297" s="7">
        <v>62810</v>
      </c>
      <c r="D297" s="7" t="s">
        <v>710</v>
      </c>
      <c r="E297" s="7" t="s">
        <v>828</v>
      </c>
      <c r="F297" s="7"/>
      <c r="G297" s="7" t="s">
        <v>785</v>
      </c>
    </row>
    <row r="298" spans="1:7">
      <c r="A298" s="7"/>
      <c r="B298" s="7"/>
      <c r="C298" s="7">
        <v>62820</v>
      </c>
      <c r="D298" s="7" t="s">
        <v>710</v>
      </c>
      <c r="E298" s="7" t="s">
        <v>829</v>
      </c>
      <c r="F298" s="7"/>
      <c r="G298" s="7" t="s">
        <v>785</v>
      </c>
    </row>
    <row r="299" spans="1:7">
      <c r="A299" s="7"/>
      <c r="B299" s="7"/>
      <c r="C299" s="7">
        <v>62830</v>
      </c>
      <c r="D299" s="7" t="s">
        <v>710</v>
      </c>
      <c r="E299" s="7" t="s">
        <v>830</v>
      </c>
      <c r="F299" s="7"/>
      <c r="G299" s="7" t="s">
        <v>785</v>
      </c>
    </row>
    <row r="300" spans="1:7">
      <c r="A300" s="7"/>
      <c r="B300" s="7"/>
      <c r="C300" s="7">
        <v>62840</v>
      </c>
      <c r="D300" s="7" t="s">
        <v>710</v>
      </c>
      <c r="E300" s="7" t="s">
        <v>831</v>
      </c>
      <c r="F300" s="7"/>
      <c r="G300" s="7" t="s">
        <v>785</v>
      </c>
    </row>
    <row r="301" spans="1:7">
      <c r="A301" s="7"/>
      <c r="B301" s="7"/>
      <c r="C301" s="7">
        <v>62845</v>
      </c>
      <c r="D301" s="7" t="s">
        <v>710</v>
      </c>
      <c r="E301" s="7" t="s">
        <v>832</v>
      </c>
      <c r="F301" s="7"/>
      <c r="G301" s="7" t="s">
        <v>785</v>
      </c>
    </row>
    <row r="302" spans="1:7">
      <c r="A302" s="7"/>
      <c r="B302" s="7"/>
      <c r="C302" s="7">
        <v>62850</v>
      </c>
      <c r="D302" s="7" t="s">
        <v>710</v>
      </c>
      <c r="E302" s="7" t="s">
        <v>833</v>
      </c>
      <c r="F302" s="7"/>
      <c r="G302" s="7" t="s">
        <v>785</v>
      </c>
    </row>
    <row r="303" spans="1:7">
      <c r="A303" s="7"/>
      <c r="B303" s="7"/>
      <c r="C303" s="7">
        <v>62860</v>
      </c>
      <c r="D303" s="7" t="s">
        <v>710</v>
      </c>
      <c r="E303" s="7" t="s">
        <v>834</v>
      </c>
      <c r="F303" s="7"/>
      <c r="G303" s="7" t="s">
        <v>785</v>
      </c>
    </row>
    <row r="304" spans="1:7">
      <c r="A304" s="7"/>
      <c r="B304" s="7"/>
      <c r="C304" s="7">
        <v>62880</v>
      </c>
      <c r="D304" s="7" t="s">
        <v>710</v>
      </c>
      <c r="E304" s="7" t="s">
        <v>835</v>
      </c>
      <c r="F304" s="7"/>
      <c r="G304" s="7" t="s">
        <v>785</v>
      </c>
    </row>
    <row r="305" spans="1:7">
      <c r="A305" s="7"/>
      <c r="B305" s="7"/>
      <c r="C305" s="7">
        <v>62890</v>
      </c>
      <c r="D305" s="7" t="s">
        <v>710</v>
      </c>
      <c r="E305" s="7" t="s">
        <v>836</v>
      </c>
      <c r="F305" s="7"/>
      <c r="G305" s="7" t="s">
        <v>785</v>
      </c>
    </row>
    <row r="306" spans="1:7">
      <c r="A306" s="7"/>
      <c r="B306" s="7"/>
      <c r="C306" s="7">
        <v>62891</v>
      </c>
      <c r="D306" s="7" t="s">
        <v>710</v>
      </c>
      <c r="E306" s="7" t="s">
        <v>837</v>
      </c>
      <c r="F306" s="7"/>
      <c r="G306" s="7" t="s">
        <v>785</v>
      </c>
    </row>
    <row r="307" spans="1:7">
      <c r="A307" s="7"/>
      <c r="B307" s="7"/>
      <c r="C307" s="7">
        <v>62892</v>
      </c>
      <c r="D307" s="7" t="s">
        <v>710</v>
      </c>
      <c r="E307" s="7" t="s">
        <v>838</v>
      </c>
      <c r="F307" s="7"/>
      <c r="G307" s="7" t="s">
        <v>785</v>
      </c>
    </row>
    <row r="308" spans="1:7">
      <c r="A308" s="7"/>
      <c r="B308" s="7"/>
      <c r="C308" s="7">
        <v>62893</v>
      </c>
      <c r="D308" s="7" t="s">
        <v>710</v>
      </c>
      <c r="E308" s="7" t="s">
        <v>839</v>
      </c>
      <c r="F308" s="7"/>
      <c r="G308" s="7" t="s">
        <v>785</v>
      </c>
    </row>
    <row r="309" spans="1:7">
      <c r="A309" s="7"/>
      <c r="B309" s="7"/>
      <c r="C309" s="7">
        <v>62894</v>
      </c>
      <c r="D309" s="7" t="s">
        <v>710</v>
      </c>
      <c r="E309" s="7" t="s">
        <v>840</v>
      </c>
      <c r="F309" s="7"/>
      <c r="G309" s="7" t="s">
        <v>785</v>
      </c>
    </row>
    <row r="310" spans="1:7">
      <c r="A310" s="7"/>
      <c r="B310" s="7"/>
      <c r="C310" s="7">
        <v>62895</v>
      </c>
      <c r="D310" s="7" t="s">
        <v>710</v>
      </c>
      <c r="E310" s="7" t="s">
        <v>841</v>
      </c>
      <c r="F310" s="7"/>
      <c r="G310" s="7" t="s">
        <v>785</v>
      </c>
    </row>
    <row r="311" spans="1:7">
      <c r="A311" s="7"/>
      <c r="B311" s="7"/>
      <c r="C311" s="7">
        <v>62896</v>
      </c>
      <c r="D311" s="7" t="s">
        <v>710</v>
      </c>
      <c r="E311" s="7" t="s">
        <v>842</v>
      </c>
      <c r="F311" s="7"/>
      <c r="G311" s="7" t="s">
        <v>785</v>
      </c>
    </row>
    <row r="312" spans="1:7">
      <c r="A312" s="7"/>
      <c r="B312" s="7"/>
      <c r="C312" s="7">
        <v>62900</v>
      </c>
      <c r="D312" s="7" t="s">
        <v>710</v>
      </c>
      <c r="E312" s="7" t="s">
        <v>843</v>
      </c>
      <c r="F312" s="7"/>
      <c r="G312" s="7" t="s">
        <v>785</v>
      </c>
    </row>
    <row r="313" spans="1:7">
      <c r="A313" s="7"/>
      <c r="B313" s="7"/>
      <c r="C313" s="7">
        <v>62910</v>
      </c>
      <c r="D313" s="7" t="s">
        <v>710</v>
      </c>
      <c r="E313" s="7" t="s">
        <v>844</v>
      </c>
      <c r="F313" s="7"/>
      <c r="G313" s="7" t="s">
        <v>785</v>
      </c>
    </row>
    <row r="314" spans="1:7">
      <c r="A314" s="7"/>
      <c r="B314" s="7"/>
      <c r="C314" s="7">
        <v>62920</v>
      </c>
      <c r="D314" s="7" t="s">
        <v>710</v>
      </c>
      <c r="E314" s="7" t="s">
        <v>845</v>
      </c>
      <c r="F314" s="7"/>
      <c r="G314" s="7" t="s">
        <v>785</v>
      </c>
    </row>
    <row r="315" spans="1:7">
      <c r="A315" s="7"/>
      <c r="B315" s="7"/>
      <c r="C315" s="7">
        <v>62930</v>
      </c>
      <c r="D315" s="7" t="s">
        <v>710</v>
      </c>
      <c r="E315" s="7" t="s">
        <v>846</v>
      </c>
      <c r="F315" s="7"/>
      <c r="G315" s="7" t="s">
        <v>785</v>
      </c>
    </row>
    <row r="316" spans="1:7">
      <c r="A316" s="7"/>
      <c r="B316" s="7"/>
      <c r="C316" s="7">
        <v>65000</v>
      </c>
      <c r="D316" s="7" t="s">
        <v>710</v>
      </c>
      <c r="E316" s="7" t="s">
        <v>847</v>
      </c>
      <c r="F316" s="7"/>
      <c r="G316" s="7" t="s">
        <v>785</v>
      </c>
    </row>
    <row r="317" spans="1:7">
      <c r="A317" s="7"/>
      <c r="B317" s="7"/>
      <c r="C317" s="7">
        <v>65010</v>
      </c>
      <c r="D317" s="7" t="s">
        <v>710</v>
      </c>
      <c r="E317" s="7" t="s">
        <v>848</v>
      </c>
      <c r="F317" s="7"/>
      <c r="G317" s="7" t="s">
        <v>785</v>
      </c>
    </row>
    <row r="318" spans="1:7">
      <c r="A318" s="7"/>
      <c r="B318" s="7"/>
      <c r="C318" s="7">
        <v>65020</v>
      </c>
      <c r="D318" s="7" t="s">
        <v>710</v>
      </c>
      <c r="E318" s="7" t="s">
        <v>849</v>
      </c>
      <c r="F318" s="7"/>
      <c r="G318" s="7" t="s">
        <v>785</v>
      </c>
    </row>
    <row r="319" spans="1:7">
      <c r="A319" s="7"/>
      <c r="B319" s="7"/>
      <c r="C319" s="7">
        <v>65030</v>
      </c>
      <c r="D319" s="7" t="s">
        <v>710</v>
      </c>
      <c r="E319" s="7" t="s">
        <v>850</v>
      </c>
      <c r="F319" s="7"/>
      <c r="G319" s="7" t="s">
        <v>785</v>
      </c>
    </row>
    <row r="320" spans="1:7">
      <c r="A320" s="7"/>
      <c r="B320" s="7"/>
      <c r="C320" s="7">
        <v>65040</v>
      </c>
      <c r="D320" s="7" t="s">
        <v>710</v>
      </c>
      <c r="E320" s="7" t="s">
        <v>851</v>
      </c>
      <c r="F320" s="7"/>
      <c r="G320" s="7" t="s">
        <v>785</v>
      </c>
    </row>
    <row r="321" spans="1:7">
      <c r="A321" s="7"/>
      <c r="B321" s="7"/>
      <c r="C321" s="7">
        <v>65050</v>
      </c>
      <c r="D321" s="7" t="s">
        <v>710</v>
      </c>
      <c r="E321" s="7" t="s">
        <v>852</v>
      </c>
      <c r="F321" s="7"/>
      <c r="G321" s="7" t="s">
        <v>785</v>
      </c>
    </row>
    <row r="322" spans="1:7">
      <c r="A322" s="7"/>
      <c r="B322" s="7"/>
      <c r="C322" s="7">
        <v>65100</v>
      </c>
      <c r="D322" s="7" t="s">
        <v>710</v>
      </c>
      <c r="E322" s="7" t="s">
        <v>853</v>
      </c>
      <c r="F322" s="7"/>
      <c r="G322" s="7" t="s">
        <v>785</v>
      </c>
    </row>
    <row r="323" spans="1:7">
      <c r="A323" s="7"/>
      <c r="B323" s="7"/>
      <c r="C323" s="7">
        <v>65110</v>
      </c>
      <c r="D323" s="7" t="s">
        <v>710</v>
      </c>
      <c r="E323" s="7" t="s">
        <v>854</v>
      </c>
      <c r="F323" s="7"/>
      <c r="G323" s="7" t="s">
        <v>785</v>
      </c>
    </row>
    <row r="324" spans="1:7">
      <c r="A324" s="7"/>
      <c r="B324" s="7"/>
      <c r="C324" s="7">
        <v>65120</v>
      </c>
      <c r="D324" s="7" t="s">
        <v>710</v>
      </c>
      <c r="E324" s="7" t="s">
        <v>855</v>
      </c>
      <c r="F324" s="7"/>
      <c r="G324" s="7" t="s">
        <v>785</v>
      </c>
    </row>
    <row r="325" spans="1:7">
      <c r="A325" s="7"/>
      <c r="B325" s="7"/>
      <c r="C325" s="7">
        <v>65121</v>
      </c>
      <c r="D325" s="7" t="s">
        <v>710</v>
      </c>
      <c r="E325" s="7" t="s">
        <v>856</v>
      </c>
      <c r="F325" s="7"/>
      <c r="G325" s="7" t="s">
        <v>785</v>
      </c>
    </row>
    <row r="326" spans="1:7">
      <c r="A326" s="7"/>
      <c r="B326" s="7"/>
      <c r="C326" s="7">
        <v>65122</v>
      </c>
      <c r="D326" s="7" t="s">
        <v>710</v>
      </c>
      <c r="E326" s="7" t="s">
        <v>857</v>
      </c>
      <c r="F326" s="7"/>
      <c r="G326" s="7" t="s">
        <v>785</v>
      </c>
    </row>
    <row r="327" spans="1:7">
      <c r="A327" s="7"/>
      <c r="B327" s="7"/>
      <c r="C327" s="7">
        <v>65123</v>
      </c>
      <c r="D327" s="7" t="s">
        <v>710</v>
      </c>
      <c r="E327" s="7" t="s">
        <v>858</v>
      </c>
      <c r="F327" s="7"/>
      <c r="G327" s="7" t="s">
        <v>785</v>
      </c>
    </row>
    <row r="328" spans="1:7">
      <c r="A328" s="7"/>
      <c r="B328" s="7"/>
      <c r="C328" s="7">
        <v>65124</v>
      </c>
      <c r="D328" s="7" t="s">
        <v>710</v>
      </c>
      <c r="E328" s="7" t="s">
        <v>859</v>
      </c>
      <c r="F328" s="7"/>
      <c r="G328" s="7" t="s">
        <v>785</v>
      </c>
    </row>
    <row r="329" spans="1:7">
      <c r="A329" s="7"/>
      <c r="B329" s="7"/>
      <c r="C329" s="7">
        <v>65125</v>
      </c>
      <c r="D329" s="7" t="s">
        <v>710</v>
      </c>
      <c r="E329" s="7" t="s">
        <v>860</v>
      </c>
      <c r="F329" s="7"/>
      <c r="G329" s="7" t="s">
        <v>785</v>
      </c>
    </row>
    <row r="330" spans="1:7">
      <c r="A330" s="7"/>
      <c r="B330" s="7"/>
      <c r="C330" s="7">
        <v>65130</v>
      </c>
      <c r="D330" s="7" t="s">
        <v>710</v>
      </c>
      <c r="E330" s="7" t="s">
        <v>861</v>
      </c>
      <c r="F330" s="7"/>
      <c r="G330" s="7" t="s">
        <v>785</v>
      </c>
    </row>
    <row r="331" spans="1:7">
      <c r="A331" s="7"/>
      <c r="B331" s="7"/>
      <c r="C331" s="7">
        <v>65140</v>
      </c>
      <c r="D331" s="7" t="s">
        <v>710</v>
      </c>
      <c r="E331" s="7" t="s">
        <v>862</v>
      </c>
      <c r="F331" s="7"/>
      <c r="G331" s="7" t="s">
        <v>785</v>
      </c>
    </row>
    <row r="332" spans="1:7">
      <c r="A332" s="7"/>
      <c r="B332" s="7"/>
      <c r="C332" s="7">
        <v>65150</v>
      </c>
      <c r="D332" s="7" t="s">
        <v>710</v>
      </c>
      <c r="E332" s="7" t="s">
        <v>863</v>
      </c>
      <c r="F332" s="7"/>
      <c r="G332" s="7" t="s">
        <v>785</v>
      </c>
    </row>
    <row r="333" spans="1:7">
      <c r="A333" s="7"/>
      <c r="B333" s="7"/>
      <c r="C333" s="7">
        <v>65160</v>
      </c>
      <c r="D333" s="7" t="s">
        <v>710</v>
      </c>
      <c r="E333" s="7" t="s">
        <v>864</v>
      </c>
      <c r="F333" s="7"/>
      <c r="G333" s="7" t="s">
        <v>785</v>
      </c>
    </row>
    <row r="334" spans="1:7">
      <c r="A334" s="7"/>
      <c r="B334" s="7"/>
      <c r="C334" s="7">
        <v>65170</v>
      </c>
      <c r="D334" s="7" t="s">
        <v>710</v>
      </c>
      <c r="E334" s="7" t="s">
        <v>865</v>
      </c>
      <c r="F334" s="7"/>
      <c r="G334" s="7" t="s">
        <v>785</v>
      </c>
    </row>
    <row r="335" spans="1:7">
      <c r="A335" s="7"/>
      <c r="B335" s="7"/>
      <c r="C335" s="7">
        <v>65180</v>
      </c>
      <c r="D335" s="7" t="s">
        <v>710</v>
      </c>
      <c r="E335" s="7" t="s">
        <v>866</v>
      </c>
      <c r="F335" s="7"/>
      <c r="G335" s="7" t="s">
        <v>785</v>
      </c>
    </row>
    <row r="336" spans="1:7">
      <c r="A336" s="7"/>
      <c r="B336" s="7"/>
      <c r="C336" s="7">
        <v>65190</v>
      </c>
      <c r="D336" s="7" t="s">
        <v>710</v>
      </c>
      <c r="E336" s="7" t="s">
        <v>867</v>
      </c>
      <c r="F336" s="7"/>
      <c r="G336" s="7" t="s">
        <v>785</v>
      </c>
    </row>
    <row r="337" spans="1:7">
      <c r="A337" s="7"/>
      <c r="B337" s="7"/>
      <c r="C337" s="7">
        <v>65191</v>
      </c>
      <c r="D337" s="7" t="s">
        <v>710</v>
      </c>
      <c r="E337" s="7" t="s">
        <v>868</v>
      </c>
      <c r="F337" s="7"/>
      <c r="G337" s="7" t="s">
        <v>785</v>
      </c>
    </row>
    <row r="338" spans="1:7">
      <c r="A338" s="7"/>
      <c r="B338" s="7"/>
      <c r="C338" s="7">
        <v>65200</v>
      </c>
      <c r="D338" s="7" t="s">
        <v>710</v>
      </c>
      <c r="E338" s="7" t="s">
        <v>869</v>
      </c>
      <c r="F338" s="7"/>
      <c r="G338" s="7" t="s">
        <v>785</v>
      </c>
    </row>
    <row r="339" spans="1:7">
      <c r="A339" s="7"/>
      <c r="B339" s="7"/>
      <c r="C339" s="7">
        <v>66000</v>
      </c>
      <c r="D339" s="7" t="s">
        <v>710</v>
      </c>
      <c r="E339" s="7" t="s">
        <v>870</v>
      </c>
      <c r="F339" s="7"/>
      <c r="G339" s="7" t="s">
        <v>785</v>
      </c>
    </row>
    <row r="340" spans="1:7">
      <c r="A340" s="7"/>
      <c r="B340" s="7"/>
      <c r="C340" s="7">
        <v>66002</v>
      </c>
      <c r="D340" s="7" t="s">
        <v>710</v>
      </c>
      <c r="E340" s="7" t="s">
        <v>871</v>
      </c>
      <c r="F340" s="7"/>
      <c r="G340" s="7" t="s">
        <v>785</v>
      </c>
    </row>
    <row r="341" spans="1:7">
      <c r="A341" s="7"/>
      <c r="B341" s="7"/>
      <c r="C341" s="7">
        <v>66100</v>
      </c>
      <c r="D341" s="7" t="s">
        <v>710</v>
      </c>
      <c r="E341" s="7" t="s">
        <v>872</v>
      </c>
      <c r="F341" s="7"/>
      <c r="G341" s="7" t="s">
        <v>785</v>
      </c>
    </row>
    <row r="342" spans="1:7">
      <c r="A342" s="7"/>
      <c r="B342" s="7"/>
      <c r="C342" s="7">
        <v>66200</v>
      </c>
      <c r="D342" s="7" t="s">
        <v>710</v>
      </c>
      <c r="E342" s="7" t="s">
        <v>873</v>
      </c>
      <c r="F342" s="7"/>
      <c r="G342" s="7" t="s">
        <v>785</v>
      </c>
    </row>
    <row r="343" spans="1:7">
      <c r="A343" s="7"/>
      <c r="B343" s="7"/>
      <c r="C343" s="7">
        <v>66300</v>
      </c>
      <c r="D343" s="7" t="s">
        <v>710</v>
      </c>
      <c r="E343" s="7" t="s">
        <v>874</v>
      </c>
      <c r="F343" s="7"/>
      <c r="G343" s="7" t="s">
        <v>785</v>
      </c>
    </row>
    <row r="344" spans="1:7">
      <c r="A344" s="7"/>
      <c r="B344" s="7"/>
      <c r="C344" s="7">
        <v>66900</v>
      </c>
      <c r="D344" s="7"/>
      <c r="E344" s="7" t="s">
        <v>875</v>
      </c>
      <c r="F344" s="7"/>
      <c r="G344" s="7" t="s">
        <v>785</v>
      </c>
    </row>
    <row r="345" spans="1:7">
      <c r="A345" s="7"/>
      <c r="B345" s="7"/>
      <c r="C345" s="7">
        <v>68300</v>
      </c>
      <c r="D345" s="7" t="s">
        <v>710</v>
      </c>
      <c r="E345" s="7" t="s">
        <v>223</v>
      </c>
      <c r="F345" s="7"/>
      <c r="G345" s="7" t="s">
        <v>785</v>
      </c>
    </row>
    <row r="346" spans="1:7">
      <c r="A346" s="7"/>
      <c r="B346" s="7"/>
      <c r="C346" s="7">
        <v>68310</v>
      </c>
      <c r="D346" s="7" t="s">
        <v>710</v>
      </c>
      <c r="E346" s="7" t="s">
        <v>876</v>
      </c>
      <c r="F346" s="7"/>
      <c r="G346" s="7" t="s">
        <v>785</v>
      </c>
    </row>
    <row r="347" spans="1:7">
      <c r="A347" s="7"/>
      <c r="B347" s="7"/>
      <c r="C347" s="7">
        <v>68320</v>
      </c>
      <c r="D347" s="7" t="s">
        <v>710</v>
      </c>
      <c r="E347" s="7" t="s">
        <v>877</v>
      </c>
      <c r="F347" s="7"/>
      <c r="G347" s="7" t="s">
        <v>785</v>
      </c>
    </row>
    <row r="348" spans="1:7">
      <c r="A348" s="7"/>
      <c r="B348" s="7"/>
      <c r="C348" s="7">
        <v>69000</v>
      </c>
      <c r="D348" s="7" t="s">
        <v>710</v>
      </c>
      <c r="E348" s="7" t="s">
        <v>227</v>
      </c>
      <c r="F348" s="7"/>
      <c r="G348" s="7" t="s">
        <v>785</v>
      </c>
    </row>
    <row r="349" spans="1:7">
      <c r="A349" s="7"/>
      <c r="B349" s="7"/>
      <c r="C349" s="7">
        <v>69100</v>
      </c>
      <c r="D349" s="7" t="s">
        <v>710</v>
      </c>
      <c r="E349" s="7" t="s">
        <v>878</v>
      </c>
      <c r="F349" s="7"/>
      <c r="G349" s="7" t="s">
        <v>785</v>
      </c>
    </row>
    <row r="350" spans="1:7">
      <c r="A350" s="7"/>
      <c r="B350" s="7"/>
      <c r="C350" s="7">
        <v>69200</v>
      </c>
      <c r="D350" s="7" t="s">
        <v>710</v>
      </c>
      <c r="E350" s="7" t="s">
        <v>879</v>
      </c>
      <c r="F350" s="7"/>
      <c r="G350" s="7" t="s">
        <v>785</v>
      </c>
    </row>
    <row r="351" spans="1:7">
      <c r="A351" s="7"/>
      <c r="B351" s="7"/>
      <c r="C351" s="7">
        <v>69300</v>
      </c>
      <c r="D351" s="7" t="s">
        <v>710</v>
      </c>
      <c r="E351" s="7" t="s">
        <v>880</v>
      </c>
      <c r="F351" s="7"/>
      <c r="G351" s="7" t="s">
        <v>785</v>
      </c>
    </row>
    <row r="352" spans="1:7">
      <c r="A352" s="7"/>
      <c r="B352" s="7"/>
      <c r="C352" s="7">
        <v>69400</v>
      </c>
      <c r="D352" s="7" t="s">
        <v>710</v>
      </c>
      <c r="E352" s="7" t="s">
        <v>881</v>
      </c>
      <c r="F352" s="7"/>
      <c r="G352" s="7" t="s">
        <v>785</v>
      </c>
    </row>
    <row r="353" spans="1:7">
      <c r="A353" s="7"/>
      <c r="B353" s="7"/>
      <c r="C353" s="7">
        <v>69500</v>
      </c>
      <c r="D353" s="7" t="s">
        <v>710</v>
      </c>
      <c r="E353" s="7" t="s">
        <v>233</v>
      </c>
      <c r="F353" s="7"/>
      <c r="G353" s="7" t="s">
        <v>785</v>
      </c>
    </row>
    <row r="354" spans="1:7">
      <c r="A354" s="7"/>
      <c r="B354" s="7"/>
      <c r="C354" s="7">
        <v>80130</v>
      </c>
      <c r="D354" s="7" t="s">
        <v>710</v>
      </c>
      <c r="E354" s="7" t="s">
        <v>234</v>
      </c>
      <c r="F354" s="7"/>
      <c r="G354" s="7" t="s">
        <v>785</v>
      </c>
    </row>
    <row r="355" spans="1:7">
      <c r="A355" s="7"/>
      <c r="B355" s="7"/>
      <c r="C355" s="7">
        <v>80140</v>
      </c>
      <c r="D355" s="7" t="s">
        <v>710</v>
      </c>
      <c r="E355" s="7" t="s">
        <v>235</v>
      </c>
      <c r="F355" s="7"/>
      <c r="G355" s="7" t="s">
        <v>785</v>
      </c>
    </row>
    <row r="356" spans="1:7" hidden="1">
      <c r="C356">
        <v>70100</v>
      </c>
      <c r="E356" t="s">
        <v>882</v>
      </c>
      <c r="G356" t="s">
        <v>400</v>
      </c>
    </row>
    <row r="357" spans="1:7" hidden="1">
      <c r="C357">
        <v>70400</v>
      </c>
      <c r="E357" t="s">
        <v>883</v>
      </c>
      <c r="G357" t="s">
        <v>400</v>
      </c>
    </row>
    <row r="358" spans="1:7" hidden="1">
      <c r="C358">
        <v>70600</v>
      </c>
      <c r="E358" t="s">
        <v>884</v>
      </c>
      <c r="G358" t="s">
        <v>400</v>
      </c>
    </row>
    <row r="359" spans="1:7" hidden="1">
      <c r="C359">
        <v>80000</v>
      </c>
      <c r="E359" t="s">
        <v>885</v>
      </c>
      <c r="G359" t="s">
        <v>886</v>
      </c>
    </row>
    <row r="360" spans="1:7" hidden="1">
      <c r="C360">
        <v>80100</v>
      </c>
      <c r="E360" t="s">
        <v>887</v>
      </c>
      <c r="G360" t="s">
        <v>886</v>
      </c>
    </row>
    <row r="361" spans="1:7" hidden="1">
      <c r="C361">
        <v>80110</v>
      </c>
      <c r="E361" t="s">
        <v>888</v>
      </c>
      <c r="G361" t="s">
        <v>886</v>
      </c>
    </row>
    <row r="362" spans="1:7" hidden="1">
      <c r="C362">
        <v>80120</v>
      </c>
      <c r="E362" t="s">
        <v>889</v>
      </c>
      <c r="G362" t="s">
        <v>886</v>
      </c>
    </row>
    <row r="363" spans="1:7" hidden="1">
      <c r="C363">
        <v>80200</v>
      </c>
      <c r="E363" t="s">
        <v>890</v>
      </c>
      <c r="G363" t="s">
        <v>886</v>
      </c>
    </row>
    <row r="364" spans="1:7" hidden="1">
      <c r="C364">
        <v>80300</v>
      </c>
      <c r="E364" t="s">
        <v>891</v>
      </c>
      <c r="G364" t="s">
        <v>886</v>
      </c>
    </row>
    <row r="365" spans="1:7" hidden="1">
      <c r="C365">
        <v>80400</v>
      </c>
      <c r="E365" t="s">
        <v>892</v>
      </c>
      <c r="G365" t="s">
        <v>886</v>
      </c>
    </row>
    <row r="366" spans="1:7" hidden="1">
      <c r="C366">
        <v>90200</v>
      </c>
      <c r="E366" t="s">
        <v>893</v>
      </c>
      <c r="G366" t="s">
        <v>894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71"/>
  <sheetViews>
    <sheetView zoomScale="75" zoomScaleNormal="75" zoomScalePageLayoutView="150" workbookViewId="0">
      <pane xSplit="1" topLeftCell="C1" activePane="topRight" state="frozen"/>
      <selection pane="topRight" activeCell="C225" sqref="C225"/>
    </sheetView>
  </sheetViews>
  <sheetFormatPr defaultColWidth="0" defaultRowHeight="15" zeroHeight="1"/>
  <cols>
    <col min="1" max="1" width="58.42578125" style="14" bestFit="1" customWidth="1"/>
    <col min="2" max="2" width="25.28515625" style="14" customWidth="1"/>
    <col min="3" max="11" width="11.7109375" style="14" bestFit="1" customWidth="1"/>
    <col min="12" max="12" width="11.7109375" style="180" bestFit="1" customWidth="1"/>
    <col min="13" max="13" width="11.7109375" style="38" bestFit="1" customWidth="1"/>
    <col min="14" max="14" width="11.7109375" style="14" bestFit="1" customWidth="1"/>
    <col min="15" max="15" width="13.85546875" style="180" bestFit="1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16"/>
      <c r="D1" s="116"/>
      <c r="E1" s="116"/>
      <c r="F1" s="116"/>
      <c r="G1" s="116"/>
      <c r="H1" s="217"/>
      <c r="I1" s="230"/>
      <c r="J1" s="116"/>
      <c r="K1" s="116"/>
      <c r="L1" s="116"/>
      <c r="M1" s="116"/>
      <c r="N1" s="181"/>
      <c r="O1" s="116"/>
    </row>
    <row r="2" spans="1:15">
      <c r="A2" s="11" t="s">
        <v>1</v>
      </c>
      <c r="B2" s="11"/>
      <c r="C2" s="116"/>
      <c r="D2" s="116"/>
      <c r="E2" s="116"/>
      <c r="F2" s="116"/>
      <c r="G2" s="116"/>
      <c r="H2" s="217"/>
      <c r="I2" s="230"/>
      <c r="J2" s="116"/>
      <c r="K2" s="116"/>
      <c r="L2" s="116"/>
      <c r="M2" s="116"/>
      <c r="N2" s="181"/>
      <c r="O2" s="116"/>
    </row>
    <row r="3" spans="1:15">
      <c r="A3" s="11" t="s">
        <v>239</v>
      </c>
      <c r="B3" s="11"/>
      <c r="C3" s="116"/>
      <c r="D3" s="116"/>
      <c r="E3" s="116"/>
      <c r="F3" s="116"/>
      <c r="G3" s="116"/>
      <c r="H3" s="217"/>
      <c r="I3" s="230"/>
      <c r="J3" s="116"/>
      <c r="K3" s="116"/>
      <c r="L3" s="116"/>
      <c r="M3" s="116"/>
      <c r="N3" s="181"/>
      <c r="O3" s="116"/>
    </row>
    <row r="4" spans="1:15" s="18" customFormat="1">
      <c r="A4" s="15"/>
      <c r="B4" s="16" t="s">
        <v>895</v>
      </c>
      <c r="C4" s="199">
        <v>43485</v>
      </c>
      <c r="D4" s="199">
        <v>43516</v>
      </c>
      <c r="E4" s="199">
        <v>43544</v>
      </c>
      <c r="F4" s="199">
        <v>43575</v>
      </c>
      <c r="G4" s="199">
        <v>43605</v>
      </c>
      <c r="H4" s="218">
        <v>43636</v>
      </c>
      <c r="I4" s="231">
        <v>43666</v>
      </c>
      <c r="J4" s="199">
        <v>43697</v>
      </c>
      <c r="K4" s="199">
        <v>43728</v>
      </c>
      <c r="L4" s="199">
        <v>43758</v>
      </c>
      <c r="M4" s="199">
        <v>43789</v>
      </c>
      <c r="N4" s="200">
        <v>43819</v>
      </c>
      <c r="O4" s="176" t="s">
        <v>896</v>
      </c>
    </row>
    <row r="5" spans="1:15" s="58" customFormat="1" ht="18.75">
      <c r="A5" s="56" t="s">
        <v>4</v>
      </c>
      <c r="B5" s="56"/>
      <c r="C5" s="151"/>
      <c r="D5" s="151"/>
      <c r="E5" s="151"/>
      <c r="F5" s="151"/>
      <c r="G5" s="151"/>
      <c r="H5" s="219"/>
      <c r="I5" s="232"/>
      <c r="J5" s="151"/>
      <c r="K5" s="151"/>
      <c r="L5" s="151"/>
      <c r="M5" s="151"/>
      <c r="N5" s="182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220"/>
      <c r="I6" s="233"/>
      <c r="J6" s="114"/>
      <c r="K6" s="114"/>
      <c r="L6" s="114"/>
      <c r="M6" s="114"/>
      <c r="N6" s="183"/>
      <c r="O6" s="114"/>
    </row>
    <row r="7" spans="1:15">
      <c r="A7" s="22" t="s">
        <v>6</v>
      </c>
      <c r="B7" s="22"/>
      <c r="C7" s="116"/>
      <c r="D7" s="116"/>
      <c r="E7" s="116"/>
      <c r="F7" s="116"/>
      <c r="G7" s="116"/>
      <c r="H7" s="217"/>
      <c r="I7" s="230"/>
      <c r="J7" s="116"/>
      <c r="K7" s="116"/>
      <c r="L7" s="116"/>
      <c r="M7" s="116"/>
      <c r="N7" s="181"/>
      <c r="O7" s="116"/>
    </row>
    <row r="8" spans="1:15" hidden="1">
      <c r="A8" s="22" t="s">
        <v>7</v>
      </c>
      <c r="B8" s="22"/>
      <c r="C8" s="116"/>
      <c r="D8" s="116"/>
      <c r="E8" s="116"/>
      <c r="F8" s="116"/>
      <c r="G8" s="116"/>
      <c r="H8" s="217"/>
      <c r="I8" s="230"/>
      <c r="J8" s="116"/>
      <c r="K8" s="116"/>
      <c r="L8" s="116"/>
      <c r="M8" s="116"/>
      <c r="N8" s="181"/>
      <c r="O8" s="116"/>
    </row>
    <row r="9" spans="1:15">
      <c r="A9" s="22" t="s">
        <v>8</v>
      </c>
      <c r="B9" s="22"/>
      <c r="C9" s="116"/>
      <c r="D9" s="116"/>
      <c r="E9" s="116"/>
      <c r="F9" s="116"/>
      <c r="G9" s="116"/>
      <c r="H9" s="217"/>
      <c r="I9" s="230"/>
      <c r="J9" s="116"/>
      <c r="K9" s="116"/>
      <c r="L9" s="116"/>
      <c r="M9" s="116"/>
      <c r="N9" s="181"/>
      <c r="O9" s="116">
        <f>SUM(C9:N9)</f>
        <v>0</v>
      </c>
    </row>
    <row r="10" spans="1:15" hidden="1">
      <c r="A10" s="23" t="s">
        <v>9</v>
      </c>
      <c r="B10" s="23"/>
      <c r="C10" s="116"/>
      <c r="D10" s="116"/>
      <c r="E10" s="116"/>
      <c r="F10" s="116"/>
      <c r="G10" s="116"/>
      <c r="H10" s="217"/>
      <c r="I10" s="230"/>
      <c r="J10" s="116"/>
      <c r="K10" s="116"/>
      <c r="L10" s="116"/>
      <c r="M10" s="116"/>
      <c r="N10" s="181"/>
      <c r="O10" s="116"/>
    </row>
    <row r="11" spans="1:15">
      <c r="A11" s="244" t="s">
        <v>897</v>
      </c>
      <c r="B11" s="244"/>
      <c r="C11" s="251"/>
      <c r="D11" s="251"/>
      <c r="E11" s="251"/>
      <c r="F11" s="251"/>
      <c r="G11" s="251"/>
      <c r="H11" s="251"/>
      <c r="I11" s="252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f>SUM(C11:N11)</f>
        <v>0</v>
      </c>
    </row>
    <row r="12" spans="1:15" s="26" customFormat="1">
      <c r="A12" s="22" t="s">
        <v>898</v>
      </c>
      <c r="B12" s="22"/>
      <c r="C12" s="175"/>
      <c r="D12" s="175"/>
      <c r="E12" s="175"/>
      <c r="F12" s="175"/>
      <c r="G12" s="175"/>
      <c r="H12" s="175"/>
      <c r="I12" s="234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f>SUM(C12:N12)</f>
        <v>0</v>
      </c>
    </row>
    <row r="13" spans="1:15" s="39" customFormat="1">
      <c r="A13" s="27" t="s">
        <v>13</v>
      </c>
      <c r="B13" s="27"/>
      <c r="C13" s="127">
        <f>SUM(C7:C12)</f>
        <v>0</v>
      </c>
      <c r="D13" s="127">
        <f t="shared" ref="D13:N13" si="0">SUM(D7:D12)</f>
        <v>0</v>
      </c>
      <c r="E13" s="127">
        <f t="shared" si="0"/>
        <v>0</v>
      </c>
      <c r="F13" s="127">
        <f t="shared" si="0"/>
        <v>0</v>
      </c>
      <c r="G13" s="127">
        <f t="shared" si="0"/>
        <v>0</v>
      </c>
      <c r="H13" s="222">
        <f t="shared" si="0"/>
        <v>0</v>
      </c>
      <c r="I13" s="235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27">
        <f t="shared" si="0"/>
        <v>0</v>
      </c>
      <c r="N13" s="127">
        <f t="shared" si="0"/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223"/>
      <c r="I14" s="236"/>
      <c r="J14" s="117"/>
      <c r="K14" s="117"/>
      <c r="L14" s="117"/>
      <c r="M14" s="117"/>
      <c r="N14" s="185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220"/>
      <c r="I15" s="233"/>
      <c r="J15" s="114"/>
      <c r="K15" s="114"/>
      <c r="L15" s="114"/>
      <c r="M15" s="114"/>
      <c r="N15" s="183"/>
      <c r="O15" s="114"/>
    </row>
    <row r="16" spans="1:15">
      <c r="A16" s="244" t="s">
        <v>276</v>
      </c>
      <c r="B16" s="244"/>
      <c r="C16" s="116"/>
      <c r="D16" s="116"/>
      <c r="E16" s="116"/>
      <c r="F16" s="116"/>
      <c r="G16" s="116"/>
      <c r="H16" s="217"/>
      <c r="I16" s="230"/>
      <c r="J16" s="116"/>
      <c r="K16" s="116"/>
      <c r="L16" s="116"/>
      <c r="M16" s="116"/>
      <c r="N16" s="181"/>
      <c r="O16" s="116"/>
    </row>
    <row r="17" spans="1:15" hidden="1">
      <c r="A17" s="62" t="s">
        <v>278</v>
      </c>
      <c r="B17" s="62"/>
      <c r="C17" s="116"/>
      <c r="D17" s="116"/>
      <c r="E17" s="116"/>
      <c r="F17" s="116"/>
      <c r="G17" s="116"/>
      <c r="H17" s="217"/>
      <c r="I17" s="230"/>
      <c r="J17" s="116"/>
      <c r="K17" s="116"/>
      <c r="L17" s="116"/>
      <c r="M17" s="116"/>
      <c r="N17" s="181"/>
      <c r="O17" s="116"/>
    </row>
    <row r="18" spans="1:15" hidden="1">
      <c r="A18" s="244" t="s">
        <v>279</v>
      </c>
      <c r="B18" s="244"/>
      <c r="C18" s="116"/>
      <c r="D18" s="116"/>
      <c r="E18" s="116"/>
      <c r="F18" s="116"/>
      <c r="G18" s="116"/>
      <c r="H18" s="217"/>
      <c r="I18" s="230"/>
      <c r="J18" s="116"/>
      <c r="K18" s="116"/>
      <c r="L18" s="116"/>
      <c r="M18" s="116"/>
      <c r="N18" s="181"/>
      <c r="O18" s="116"/>
    </row>
    <row r="19" spans="1:15" hidden="1">
      <c r="A19" s="244" t="s">
        <v>280</v>
      </c>
      <c r="B19" s="244"/>
      <c r="C19" s="116"/>
      <c r="D19" s="116"/>
      <c r="E19" s="116"/>
      <c r="F19" s="116"/>
      <c r="G19" s="116"/>
      <c r="H19" s="217"/>
      <c r="I19" s="230"/>
      <c r="J19" s="116"/>
      <c r="K19" s="116"/>
      <c r="L19" s="116"/>
      <c r="M19" s="116"/>
      <c r="N19" s="181"/>
      <c r="O19" s="116"/>
    </row>
    <row r="20" spans="1:15">
      <c r="A20" s="244" t="s">
        <v>282</v>
      </c>
      <c r="B20" s="244"/>
      <c r="C20" s="116"/>
      <c r="D20" s="116"/>
      <c r="E20" s="116"/>
      <c r="F20" s="116"/>
      <c r="G20" s="116"/>
      <c r="H20" s="217"/>
      <c r="I20" s="230"/>
      <c r="J20" s="116"/>
      <c r="K20" s="116"/>
      <c r="L20" s="116"/>
      <c r="M20" s="116"/>
      <c r="N20" s="181"/>
      <c r="O20" s="116"/>
    </row>
    <row r="21" spans="1:15" hidden="1">
      <c r="A21" s="62" t="s">
        <v>283</v>
      </c>
      <c r="B21" s="62"/>
      <c r="C21" s="116"/>
      <c r="D21" s="116"/>
      <c r="E21" s="116"/>
      <c r="F21" s="116"/>
      <c r="G21" s="116"/>
      <c r="H21" s="217"/>
      <c r="I21" s="230"/>
      <c r="J21" s="116"/>
      <c r="K21" s="116"/>
      <c r="L21" s="116"/>
      <c r="M21" s="116"/>
      <c r="N21" s="181"/>
      <c r="O21" s="116"/>
    </row>
    <row r="22" spans="1:15" hidden="1">
      <c r="A22" s="62" t="s">
        <v>284</v>
      </c>
      <c r="B22" s="62"/>
      <c r="C22" s="116"/>
      <c r="D22" s="116"/>
      <c r="E22" s="116"/>
      <c r="F22" s="116"/>
      <c r="G22" s="116"/>
      <c r="H22" s="217"/>
      <c r="I22" s="230"/>
      <c r="J22" s="116"/>
      <c r="K22" s="116"/>
      <c r="L22" s="116"/>
      <c r="M22" s="116"/>
      <c r="N22" s="181"/>
      <c r="O22" s="116"/>
    </row>
    <row r="23" spans="1:15" hidden="1">
      <c r="A23" s="62" t="s">
        <v>285</v>
      </c>
      <c r="B23" s="62"/>
      <c r="C23" s="116"/>
      <c r="D23" s="116"/>
      <c r="E23" s="116"/>
      <c r="F23" s="116"/>
      <c r="G23" s="116"/>
      <c r="H23" s="217"/>
      <c r="I23" s="230"/>
      <c r="J23" s="116"/>
      <c r="K23" s="116"/>
      <c r="L23" s="116"/>
      <c r="M23" s="116"/>
      <c r="N23" s="181"/>
      <c r="O23" s="116"/>
    </row>
    <row r="24" spans="1:15">
      <c r="A24" s="244" t="s">
        <v>286</v>
      </c>
      <c r="B24" s="244"/>
      <c r="C24" s="116"/>
      <c r="D24" s="116"/>
      <c r="E24" s="116"/>
      <c r="F24" s="116"/>
      <c r="G24" s="116"/>
      <c r="H24" s="217"/>
      <c r="I24" s="230"/>
      <c r="J24" s="116"/>
      <c r="K24" s="116"/>
      <c r="L24" s="116"/>
      <c r="M24" s="116"/>
      <c r="N24" s="181"/>
      <c r="O24" s="11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1">SUM(D16:D24)</f>
        <v>0</v>
      </c>
      <c r="E25" s="127">
        <f t="shared" si="1"/>
        <v>0</v>
      </c>
      <c r="F25" s="127">
        <f t="shared" si="1"/>
        <v>0</v>
      </c>
      <c r="G25" s="127">
        <f t="shared" si="1"/>
        <v>0</v>
      </c>
      <c r="H25" s="222">
        <f t="shared" si="1"/>
        <v>0</v>
      </c>
      <c r="I25" s="235">
        <f t="shared" si="1"/>
        <v>0</v>
      </c>
      <c r="J25" s="127">
        <f t="shared" si="1"/>
        <v>0</v>
      </c>
      <c r="K25" s="127">
        <f t="shared" si="1"/>
        <v>0</v>
      </c>
      <c r="L25" s="127">
        <f t="shared" si="1"/>
        <v>0</v>
      </c>
      <c r="M25" s="127">
        <f t="shared" si="1"/>
        <v>0</v>
      </c>
      <c r="N25" s="184">
        <f t="shared" si="1"/>
        <v>0</v>
      </c>
      <c r="O25" s="127">
        <f t="shared" si="1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223"/>
      <c r="I26" s="236"/>
      <c r="J26" s="117"/>
      <c r="K26" s="117"/>
      <c r="L26" s="117"/>
      <c r="M26" s="117"/>
      <c r="N26" s="185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220"/>
      <c r="I27" s="233"/>
      <c r="J27" s="114"/>
      <c r="K27" s="114"/>
      <c r="L27" s="114"/>
      <c r="M27" s="114"/>
      <c r="N27" s="183"/>
      <c r="O27" s="114"/>
    </row>
    <row r="28" spans="1:15" hidden="1">
      <c r="A28" s="22" t="s">
        <v>24</v>
      </c>
      <c r="B28" s="22"/>
      <c r="C28" s="116"/>
      <c r="D28" s="116"/>
      <c r="E28" s="116"/>
      <c r="F28" s="116"/>
      <c r="G28" s="116"/>
      <c r="H28" s="217"/>
      <c r="I28" s="230"/>
      <c r="J28" s="116"/>
      <c r="K28" s="116"/>
      <c r="L28" s="116"/>
      <c r="M28" s="116"/>
      <c r="N28" s="181"/>
      <c r="O28" s="116"/>
    </row>
    <row r="29" spans="1:15" hidden="1">
      <c r="A29" s="22" t="s">
        <v>25</v>
      </c>
      <c r="B29" s="22"/>
      <c r="C29" s="116"/>
      <c r="D29" s="116"/>
      <c r="E29" s="116"/>
      <c r="F29" s="116"/>
      <c r="G29" s="116"/>
      <c r="H29" s="217"/>
      <c r="I29" s="230"/>
      <c r="J29" s="116"/>
      <c r="K29" s="116"/>
      <c r="L29" s="116"/>
      <c r="M29" s="116"/>
      <c r="N29" s="181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224"/>
      <c r="I30" s="237"/>
      <c r="J30" s="119"/>
      <c r="K30" s="119"/>
      <c r="L30" s="119"/>
      <c r="M30" s="119"/>
      <c r="N30" s="186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224"/>
      <c r="I31" s="237"/>
      <c r="J31" s="119"/>
      <c r="K31" s="119"/>
      <c r="L31" s="119"/>
      <c r="M31" s="119"/>
      <c r="N31" s="186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217"/>
      <c r="I32" s="230"/>
      <c r="J32" s="116"/>
      <c r="K32" s="116"/>
      <c r="L32" s="116"/>
      <c r="M32" s="116"/>
      <c r="N32" s="181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217"/>
      <c r="I33" s="230"/>
      <c r="J33" s="116"/>
      <c r="K33" s="116"/>
      <c r="L33" s="116"/>
      <c r="M33" s="116"/>
      <c r="N33" s="181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217"/>
      <c r="I34" s="230"/>
      <c r="J34" s="116"/>
      <c r="K34" s="116"/>
      <c r="L34" s="116"/>
      <c r="M34" s="116"/>
      <c r="N34" s="181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217"/>
      <c r="I35" s="230"/>
      <c r="J35" s="116"/>
      <c r="K35" s="116"/>
      <c r="L35" s="116"/>
      <c r="M35" s="116"/>
      <c r="N35" s="181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2">SUM(D32:D35)</f>
        <v>0</v>
      </c>
      <c r="E36" s="112">
        <f t="shared" si="2"/>
        <v>0</v>
      </c>
      <c r="F36" s="112">
        <f t="shared" si="2"/>
        <v>0</v>
      </c>
      <c r="G36" s="112">
        <f t="shared" si="2"/>
        <v>0</v>
      </c>
      <c r="H36" s="225">
        <f t="shared" si="2"/>
        <v>0</v>
      </c>
      <c r="I36" s="238">
        <f t="shared" si="2"/>
        <v>0</v>
      </c>
      <c r="J36" s="112">
        <f t="shared" si="2"/>
        <v>0</v>
      </c>
      <c r="K36" s="112">
        <f t="shared" si="2"/>
        <v>0</v>
      </c>
      <c r="L36" s="112">
        <f t="shared" si="2"/>
        <v>0</v>
      </c>
      <c r="M36" s="112">
        <f t="shared" si="2"/>
        <v>0</v>
      </c>
      <c r="N36" s="187">
        <f t="shared" si="2"/>
        <v>0</v>
      </c>
      <c r="O36" s="112">
        <f t="shared" si="2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217"/>
      <c r="I37" s="230"/>
      <c r="J37" s="116"/>
      <c r="K37" s="116"/>
      <c r="L37" s="116"/>
      <c r="M37" s="116"/>
      <c r="N37" s="181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217"/>
      <c r="I38" s="230"/>
      <c r="J38" s="116"/>
      <c r="K38" s="116"/>
      <c r="L38" s="116"/>
      <c r="M38" s="116"/>
      <c r="N38" s="181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3">SUM(D37,D36)</f>
        <v>0</v>
      </c>
      <c r="E39" s="112">
        <f t="shared" si="3"/>
        <v>0</v>
      </c>
      <c r="F39" s="112">
        <f t="shared" si="3"/>
        <v>0</v>
      </c>
      <c r="G39" s="112">
        <f t="shared" si="3"/>
        <v>0</v>
      </c>
      <c r="H39" s="225">
        <f t="shared" si="3"/>
        <v>0</v>
      </c>
      <c r="I39" s="238">
        <f t="shared" si="3"/>
        <v>0</v>
      </c>
      <c r="J39" s="112">
        <f t="shared" si="3"/>
        <v>0</v>
      </c>
      <c r="K39" s="112">
        <f t="shared" si="3"/>
        <v>0</v>
      </c>
      <c r="L39" s="112">
        <f t="shared" si="3"/>
        <v>0</v>
      </c>
      <c r="M39" s="112">
        <f t="shared" si="3"/>
        <v>0</v>
      </c>
      <c r="N39" s="187">
        <f t="shared" si="3"/>
        <v>0</v>
      </c>
      <c r="O39" s="112">
        <f>SUM(O37:O38,O36)</f>
        <v>0</v>
      </c>
    </row>
    <row r="40" spans="1:15" hidden="1">
      <c r="A40" s="23" t="s">
        <v>35</v>
      </c>
      <c r="B40" s="23"/>
      <c r="C40" s="116"/>
      <c r="D40" s="116"/>
      <c r="E40" s="116"/>
      <c r="F40" s="116"/>
      <c r="G40" s="116"/>
      <c r="H40" s="217"/>
      <c r="I40" s="230"/>
      <c r="J40" s="116"/>
      <c r="K40" s="116"/>
      <c r="L40" s="116"/>
      <c r="M40" s="116"/>
      <c r="N40" s="181"/>
      <c r="O40" s="116"/>
    </row>
    <row r="41" spans="1:15" hidden="1">
      <c r="A41" s="23" t="s">
        <v>36</v>
      </c>
      <c r="B41" s="23"/>
      <c r="C41" s="116"/>
      <c r="D41" s="116"/>
      <c r="E41" s="116"/>
      <c r="F41" s="116"/>
      <c r="G41" s="116"/>
      <c r="H41" s="217"/>
      <c r="I41" s="230"/>
      <c r="J41" s="116"/>
      <c r="K41" s="116"/>
      <c r="L41" s="116"/>
      <c r="M41" s="116"/>
      <c r="N41" s="181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4">SUM(D28:D29,D39,D40:D41)</f>
        <v>0</v>
      </c>
      <c r="E42" s="127">
        <f t="shared" si="4"/>
        <v>0</v>
      </c>
      <c r="F42" s="127">
        <f t="shared" si="4"/>
        <v>0</v>
      </c>
      <c r="G42" s="127">
        <f t="shared" si="4"/>
        <v>0</v>
      </c>
      <c r="H42" s="222">
        <f t="shared" si="4"/>
        <v>0</v>
      </c>
      <c r="I42" s="235">
        <f t="shared" si="4"/>
        <v>0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127">
        <f t="shared" si="4"/>
        <v>0</v>
      </c>
      <c r="N42" s="184">
        <f t="shared" si="4"/>
        <v>0</v>
      </c>
      <c r="O42" s="127">
        <f t="shared" si="4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223"/>
      <c r="I43" s="236"/>
      <c r="J43" s="117"/>
      <c r="K43" s="117"/>
      <c r="L43" s="117"/>
      <c r="M43" s="117"/>
      <c r="N43" s="185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220"/>
      <c r="I44" s="233"/>
      <c r="J44" s="114"/>
      <c r="K44" s="114"/>
      <c r="L44" s="114"/>
      <c r="M44" s="114"/>
      <c r="N44" s="183"/>
      <c r="O44" s="114"/>
    </row>
    <row r="45" spans="1:15" hidden="1">
      <c r="A45" s="23" t="s">
        <v>39</v>
      </c>
      <c r="B45" s="23"/>
      <c r="C45" s="116"/>
      <c r="D45" s="116"/>
      <c r="E45" s="116"/>
      <c r="F45" s="116"/>
      <c r="G45" s="116"/>
      <c r="H45" s="217"/>
      <c r="I45" s="230"/>
      <c r="J45" s="116"/>
      <c r="K45" s="116"/>
      <c r="L45" s="116"/>
      <c r="M45" s="116"/>
      <c r="N45" s="181"/>
      <c r="O45" s="116"/>
    </row>
    <row r="46" spans="1:15" hidden="1">
      <c r="A46" s="23" t="s">
        <v>40</v>
      </c>
      <c r="B46" s="23"/>
      <c r="C46" s="116"/>
      <c r="D46" s="116"/>
      <c r="E46" s="116"/>
      <c r="F46" s="116"/>
      <c r="G46" s="116"/>
      <c r="H46" s="217"/>
      <c r="I46" s="230"/>
      <c r="J46" s="116"/>
      <c r="K46" s="116"/>
      <c r="L46" s="116"/>
      <c r="M46" s="116"/>
      <c r="N46" s="181"/>
      <c r="O46" s="116"/>
    </row>
    <row r="47" spans="1:15">
      <c r="A47" s="23" t="s">
        <v>41</v>
      </c>
      <c r="B47" s="23"/>
      <c r="C47" s="116"/>
      <c r="D47" s="116"/>
      <c r="E47" s="178"/>
      <c r="F47" s="116"/>
      <c r="G47" s="116"/>
      <c r="H47" s="178"/>
      <c r="I47" s="230"/>
      <c r="J47" s="116"/>
      <c r="K47" s="179"/>
      <c r="L47" s="116"/>
      <c r="M47" s="116"/>
      <c r="N47" s="181"/>
      <c r="O47" s="116"/>
    </row>
    <row r="48" spans="1:15">
      <c r="A48" s="23" t="s">
        <v>291</v>
      </c>
      <c r="B48" s="23"/>
      <c r="C48" s="116">
        <v>23400</v>
      </c>
      <c r="D48" s="116">
        <v>0</v>
      </c>
      <c r="E48" s="116">
        <v>0</v>
      </c>
      <c r="F48" s="116">
        <v>23400</v>
      </c>
      <c r="G48" s="116">
        <v>0</v>
      </c>
      <c r="H48" s="217">
        <f>23400+13000</f>
        <v>36400</v>
      </c>
      <c r="I48" s="230">
        <v>23400</v>
      </c>
      <c r="J48" s="116"/>
      <c r="K48" s="116"/>
      <c r="L48" s="116">
        <v>23400</v>
      </c>
      <c r="M48" s="116"/>
      <c r="N48" s="181"/>
      <c r="O48" s="116">
        <f>SUM(C48:N48)</f>
        <v>130000</v>
      </c>
    </row>
    <row r="49" spans="1:15" s="39" customFormat="1">
      <c r="A49" s="27" t="s">
        <v>43</v>
      </c>
      <c r="B49" s="27"/>
      <c r="C49" s="127">
        <f t="shared" ref="C49:O49" si="5">SUM(C45:C48)</f>
        <v>23400</v>
      </c>
      <c r="D49" s="127">
        <f t="shared" si="5"/>
        <v>0</v>
      </c>
      <c r="E49" s="127">
        <f t="shared" si="5"/>
        <v>0</v>
      </c>
      <c r="F49" s="127">
        <f t="shared" si="5"/>
        <v>23400</v>
      </c>
      <c r="G49" s="127">
        <f t="shared" si="5"/>
        <v>0</v>
      </c>
      <c r="H49" s="222">
        <f t="shared" si="5"/>
        <v>36400</v>
      </c>
      <c r="I49" s="235">
        <f t="shared" si="5"/>
        <v>23400</v>
      </c>
      <c r="J49" s="127">
        <f t="shared" si="5"/>
        <v>0</v>
      </c>
      <c r="K49" s="127">
        <f t="shared" si="5"/>
        <v>0</v>
      </c>
      <c r="L49" s="127">
        <f t="shared" si="5"/>
        <v>23400</v>
      </c>
      <c r="M49" s="127">
        <f t="shared" si="5"/>
        <v>0</v>
      </c>
      <c r="N49" s="184">
        <f t="shared" si="5"/>
        <v>0</v>
      </c>
      <c r="O49" s="127">
        <f t="shared" si="5"/>
        <v>130000</v>
      </c>
    </row>
    <row r="50" spans="1:15" ht="14.45" hidden="1" customHeight="1">
      <c r="A50" s="11"/>
      <c r="B50" s="11"/>
      <c r="C50" s="117"/>
      <c r="D50" s="117"/>
      <c r="E50" s="117"/>
      <c r="F50" s="117"/>
      <c r="G50" s="117"/>
      <c r="H50" s="223"/>
      <c r="I50" s="236"/>
      <c r="J50" s="117"/>
      <c r="K50" s="117"/>
      <c r="L50" s="117"/>
      <c r="M50" s="117"/>
      <c r="N50" s="185"/>
      <c r="O50" s="117"/>
    </row>
    <row r="51" spans="1:15" hidden="1">
      <c r="A51" s="27" t="s">
        <v>44</v>
      </c>
      <c r="B51" s="27"/>
      <c r="C51" s="114"/>
      <c r="D51" s="114"/>
      <c r="E51" s="114"/>
      <c r="F51" s="114"/>
      <c r="G51" s="114"/>
      <c r="H51" s="220"/>
      <c r="I51" s="233"/>
      <c r="J51" s="114"/>
      <c r="K51" s="114"/>
      <c r="L51" s="114"/>
      <c r="M51" s="114"/>
      <c r="N51" s="183"/>
      <c r="O51" s="114"/>
    </row>
    <row r="52" spans="1:15" hidden="1">
      <c r="A52" s="23" t="s">
        <v>45</v>
      </c>
      <c r="B52" s="23"/>
      <c r="C52" s="117"/>
      <c r="D52" s="117"/>
      <c r="E52" s="117"/>
      <c r="F52" s="117"/>
      <c r="G52" s="117"/>
      <c r="H52" s="223"/>
      <c r="I52" s="236"/>
      <c r="J52" s="117"/>
      <c r="K52" s="117"/>
      <c r="L52" s="117"/>
      <c r="M52" s="117"/>
      <c r="N52" s="185"/>
      <c r="O52" s="117"/>
    </row>
    <row r="53" spans="1:15" hidden="1">
      <c r="A53" s="23" t="s">
        <v>46</v>
      </c>
      <c r="B53" s="23"/>
      <c r="C53" s="117"/>
      <c r="D53" s="117"/>
      <c r="E53" s="117"/>
      <c r="F53" s="117"/>
      <c r="G53" s="117"/>
      <c r="H53" s="223"/>
      <c r="I53" s="236"/>
      <c r="J53" s="117"/>
      <c r="K53" s="117"/>
      <c r="L53" s="117"/>
      <c r="M53" s="117"/>
      <c r="N53" s="185"/>
      <c r="O53" s="117"/>
    </row>
    <row r="54" spans="1:15" s="39" customFormat="1" hidden="1">
      <c r="A54" s="27" t="s">
        <v>47</v>
      </c>
      <c r="B54" s="27"/>
      <c r="C54" s="127">
        <f>SUM(C52:C53)</f>
        <v>0</v>
      </c>
      <c r="D54" s="127">
        <f t="shared" ref="D54:O54" si="6">SUM(D52:D53)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222">
        <f t="shared" si="6"/>
        <v>0</v>
      </c>
      <c r="I54" s="235">
        <f t="shared" si="6"/>
        <v>0</v>
      </c>
      <c r="J54" s="127">
        <f t="shared" si="6"/>
        <v>0</v>
      </c>
      <c r="K54" s="127">
        <f t="shared" si="6"/>
        <v>0</v>
      </c>
      <c r="L54" s="127">
        <f t="shared" si="6"/>
        <v>0</v>
      </c>
      <c r="M54" s="127">
        <f t="shared" si="6"/>
        <v>0</v>
      </c>
      <c r="N54" s="184">
        <f t="shared" si="6"/>
        <v>0</v>
      </c>
      <c r="O54" s="127">
        <f t="shared" si="6"/>
        <v>0</v>
      </c>
    </row>
    <row r="55" spans="1:15" ht="14.45" hidden="1" customHeight="1">
      <c r="A55" s="11"/>
      <c r="B55" s="11"/>
      <c r="C55" s="117"/>
      <c r="D55" s="117"/>
      <c r="E55" s="117"/>
      <c r="F55" s="117"/>
      <c r="G55" s="117"/>
      <c r="H55" s="223"/>
      <c r="I55" s="236"/>
      <c r="J55" s="117"/>
      <c r="K55" s="117"/>
      <c r="L55" s="117"/>
      <c r="M55" s="117"/>
      <c r="N55" s="185"/>
      <c r="O55" s="117"/>
    </row>
    <row r="56" spans="1:15" hidden="1">
      <c r="A56" s="27" t="s">
        <v>48</v>
      </c>
      <c r="B56" s="27"/>
      <c r="C56" s="114"/>
      <c r="D56" s="114"/>
      <c r="E56" s="114"/>
      <c r="F56" s="114"/>
      <c r="G56" s="114"/>
      <c r="H56" s="220"/>
      <c r="I56" s="233"/>
      <c r="J56" s="114"/>
      <c r="K56" s="114"/>
      <c r="L56" s="114"/>
      <c r="M56" s="114"/>
      <c r="N56" s="183"/>
      <c r="O56" s="114"/>
    </row>
    <row r="57" spans="1:15" hidden="1">
      <c r="A57" s="23" t="s">
        <v>49</v>
      </c>
      <c r="B57" s="23"/>
      <c r="C57" s="116"/>
      <c r="D57" s="116"/>
      <c r="E57" s="116"/>
      <c r="F57" s="116"/>
      <c r="G57" s="116"/>
      <c r="H57" s="217"/>
      <c r="I57" s="230"/>
      <c r="J57" s="116"/>
      <c r="K57" s="116"/>
      <c r="L57" s="116"/>
      <c r="M57" s="116"/>
      <c r="N57" s="181"/>
      <c r="O57" s="116"/>
    </row>
    <row r="58" spans="1:15" hidden="1">
      <c r="A58" s="23" t="s">
        <v>50</v>
      </c>
      <c r="B58" s="23"/>
      <c r="C58" s="116"/>
      <c r="D58" s="116"/>
      <c r="E58" s="116"/>
      <c r="F58" s="116"/>
      <c r="G58" s="116"/>
      <c r="H58" s="217"/>
      <c r="I58" s="230"/>
      <c r="J58" s="116"/>
      <c r="K58" s="116"/>
      <c r="L58" s="116"/>
      <c r="M58" s="116"/>
      <c r="N58" s="181"/>
      <c r="O58" s="116"/>
    </row>
    <row r="59" spans="1:15" hidden="1">
      <c r="A59" s="23" t="s">
        <v>51</v>
      </c>
      <c r="B59" s="23"/>
      <c r="C59" s="116"/>
      <c r="D59" s="116"/>
      <c r="E59" s="116"/>
      <c r="F59" s="116"/>
      <c r="G59" s="116"/>
      <c r="H59" s="217"/>
      <c r="I59" s="230"/>
      <c r="J59" s="116"/>
      <c r="K59" s="116"/>
      <c r="L59" s="116"/>
      <c r="M59" s="116"/>
      <c r="N59" s="181"/>
      <c r="O59" s="116"/>
    </row>
    <row r="60" spans="1:15" hidden="1">
      <c r="A60" s="23" t="s">
        <v>52</v>
      </c>
      <c r="B60" s="23"/>
      <c r="C60" s="116"/>
      <c r="D60" s="116"/>
      <c r="E60" s="116"/>
      <c r="F60" s="116"/>
      <c r="G60" s="116"/>
      <c r="H60" s="217"/>
      <c r="I60" s="230"/>
      <c r="J60" s="116"/>
      <c r="K60" s="116"/>
      <c r="L60" s="116"/>
      <c r="M60" s="116"/>
      <c r="N60" s="181"/>
      <c r="O60" s="116"/>
    </row>
    <row r="61" spans="1:15" hidden="1">
      <c r="A61" s="23" t="s">
        <v>53</v>
      </c>
      <c r="B61" s="23"/>
      <c r="C61" s="116"/>
      <c r="D61" s="116"/>
      <c r="E61" s="116"/>
      <c r="F61" s="116"/>
      <c r="G61" s="116"/>
      <c r="H61" s="217"/>
      <c r="I61" s="230"/>
      <c r="J61" s="116"/>
      <c r="K61" s="116"/>
      <c r="L61" s="116"/>
      <c r="M61" s="116"/>
      <c r="N61" s="181"/>
      <c r="O61" s="116"/>
    </row>
    <row r="62" spans="1:15" s="39" customFormat="1" hidden="1">
      <c r="A62" s="27" t="s">
        <v>54</v>
      </c>
      <c r="B62" s="27"/>
      <c r="C62" s="127">
        <f>SUM(C57:C61)</f>
        <v>0</v>
      </c>
      <c r="D62" s="127">
        <f t="shared" ref="D62:O62" si="7">SUM(D57:D61)</f>
        <v>0</v>
      </c>
      <c r="E62" s="127">
        <f t="shared" si="7"/>
        <v>0</v>
      </c>
      <c r="F62" s="127">
        <f t="shared" si="7"/>
        <v>0</v>
      </c>
      <c r="G62" s="127">
        <f t="shared" si="7"/>
        <v>0</v>
      </c>
      <c r="H62" s="222">
        <f t="shared" si="7"/>
        <v>0</v>
      </c>
      <c r="I62" s="235">
        <f t="shared" si="7"/>
        <v>0</v>
      </c>
      <c r="J62" s="127">
        <f t="shared" si="7"/>
        <v>0</v>
      </c>
      <c r="K62" s="127">
        <f t="shared" si="7"/>
        <v>0</v>
      </c>
      <c r="L62" s="127">
        <f t="shared" si="7"/>
        <v>0</v>
      </c>
      <c r="M62" s="127">
        <f t="shared" si="7"/>
        <v>0</v>
      </c>
      <c r="N62" s="184">
        <f t="shared" si="7"/>
        <v>0</v>
      </c>
      <c r="O62" s="127">
        <f t="shared" si="7"/>
        <v>0</v>
      </c>
    </row>
    <row r="63" spans="1:15" ht="14.45" hidden="1" customHeight="1">
      <c r="A63" s="11"/>
      <c r="B63" s="11"/>
      <c r="C63" s="117"/>
      <c r="D63" s="117"/>
      <c r="E63" s="117"/>
      <c r="F63" s="117"/>
      <c r="G63" s="117"/>
      <c r="H63" s="223"/>
      <c r="I63" s="236"/>
      <c r="J63" s="117"/>
      <c r="K63" s="117"/>
      <c r="L63" s="117"/>
      <c r="M63" s="117"/>
      <c r="N63" s="185"/>
      <c r="O63" s="117"/>
    </row>
    <row r="64" spans="1:15" hidden="1">
      <c r="A64" s="27" t="s">
        <v>55</v>
      </c>
      <c r="B64" s="27"/>
      <c r="C64" s="114"/>
      <c r="D64" s="114"/>
      <c r="E64" s="114"/>
      <c r="F64" s="114"/>
      <c r="G64" s="114"/>
      <c r="H64" s="220"/>
      <c r="I64" s="233"/>
      <c r="J64" s="114"/>
      <c r="K64" s="114"/>
      <c r="L64" s="114"/>
      <c r="M64" s="114"/>
      <c r="N64" s="183"/>
      <c r="O64" s="114"/>
    </row>
    <row r="65" spans="1:15" hidden="1">
      <c r="A65" s="23" t="s">
        <v>56</v>
      </c>
      <c r="B65" s="23"/>
      <c r="C65" s="116"/>
      <c r="D65" s="116"/>
      <c r="E65" s="116"/>
      <c r="F65" s="116"/>
      <c r="G65" s="116"/>
      <c r="H65" s="217"/>
      <c r="I65" s="230"/>
      <c r="J65" s="116"/>
      <c r="K65" s="116"/>
      <c r="L65" s="116"/>
      <c r="M65" s="116"/>
      <c r="N65" s="181"/>
      <c r="O65" s="116"/>
    </row>
    <row r="66" spans="1:15" hidden="1">
      <c r="A66" s="23" t="s">
        <v>57</v>
      </c>
      <c r="B66" s="23"/>
      <c r="C66" s="116"/>
      <c r="D66" s="116"/>
      <c r="E66" s="116"/>
      <c r="F66" s="116"/>
      <c r="G66" s="116"/>
      <c r="H66" s="217"/>
      <c r="I66" s="230"/>
      <c r="J66" s="116"/>
      <c r="K66" s="116"/>
      <c r="L66" s="116"/>
      <c r="M66" s="116"/>
      <c r="N66" s="181"/>
      <c r="O66" s="116"/>
    </row>
    <row r="67" spans="1:15" hidden="1">
      <c r="A67" s="23" t="s">
        <v>58</v>
      </c>
      <c r="B67" s="23"/>
      <c r="C67" s="116"/>
      <c r="D67" s="116"/>
      <c r="E67" s="116"/>
      <c r="F67" s="116"/>
      <c r="G67" s="116"/>
      <c r="H67" s="217"/>
      <c r="I67" s="230"/>
      <c r="J67" s="116"/>
      <c r="K67" s="116"/>
      <c r="L67" s="116"/>
      <c r="M67" s="116"/>
      <c r="N67" s="181"/>
      <c r="O67" s="116"/>
    </row>
    <row r="68" spans="1:15" hidden="1">
      <c r="A68" s="27" t="s">
        <v>59</v>
      </c>
      <c r="B68" s="27"/>
      <c r="C68" s="127">
        <f>SUM(C65:C67)</f>
        <v>0</v>
      </c>
      <c r="D68" s="127">
        <f t="shared" ref="D68:O68" si="8">SUM(D65:D67)</f>
        <v>0</v>
      </c>
      <c r="E68" s="127">
        <f t="shared" si="8"/>
        <v>0</v>
      </c>
      <c r="F68" s="127">
        <f t="shared" si="8"/>
        <v>0</v>
      </c>
      <c r="G68" s="127">
        <f t="shared" si="8"/>
        <v>0</v>
      </c>
      <c r="H68" s="222">
        <f t="shared" si="8"/>
        <v>0</v>
      </c>
      <c r="I68" s="235">
        <f t="shared" si="8"/>
        <v>0</v>
      </c>
      <c r="J68" s="127">
        <f t="shared" si="8"/>
        <v>0</v>
      </c>
      <c r="K68" s="127">
        <f t="shared" si="8"/>
        <v>0</v>
      </c>
      <c r="L68" s="127">
        <f t="shared" si="8"/>
        <v>0</v>
      </c>
      <c r="M68" s="127">
        <f t="shared" si="8"/>
        <v>0</v>
      </c>
      <c r="N68" s="184">
        <f t="shared" si="8"/>
        <v>0</v>
      </c>
      <c r="O68" s="127">
        <f t="shared" si="8"/>
        <v>0</v>
      </c>
    </row>
    <row r="69" spans="1:15" ht="14.45" hidden="1" customHeight="1">
      <c r="A69" s="11"/>
      <c r="B69" s="11"/>
      <c r="C69" s="117"/>
      <c r="D69" s="117"/>
      <c r="E69" s="117"/>
      <c r="F69" s="117"/>
      <c r="G69" s="117"/>
      <c r="H69" s="223"/>
      <c r="I69" s="236"/>
      <c r="J69" s="117"/>
      <c r="K69" s="117"/>
      <c r="L69" s="117"/>
      <c r="M69" s="117"/>
      <c r="N69" s="185"/>
      <c r="O69" s="117"/>
    </row>
    <row r="70" spans="1:15" s="39" customFormat="1" hidden="1">
      <c r="A70" s="27" t="s">
        <v>60</v>
      </c>
      <c r="B70" s="27"/>
      <c r="C70" s="127"/>
      <c r="D70" s="127"/>
      <c r="E70" s="127"/>
      <c r="F70" s="127"/>
      <c r="G70" s="127"/>
      <c r="H70" s="222"/>
      <c r="I70" s="235"/>
      <c r="J70" s="127"/>
      <c r="K70" s="127"/>
      <c r="L70" s="127"/>
      <c r="M70" s="127"/>
      <c r="N70" s="184"/>
      <c r="O70" s="127"/>
    </row>
    <row r="71" spans="1:15" hidden="1">
      <c r="A71" s="23" t="s">
        <v>61</v>
      </c>
      <c r="B71" s="23"/>
      <c r="C71" s="116"/>
      <c r="D71" s="116"/>
      <c r="E71" s="116"/>
      <c r="F71" s="116"/>
      <c r="G71" s="116"/>
      <c r="H71" s="217"/>
      <c r="I71" s="230"/>
      <c r="J71" s="116"/>
      <c r="K71" s="116"/>
      <c r="L71" s="116"/>
      <c r="M71" s="116"/>
      <c r="N71" s="181"/>
      <c r="O71" s="116"/>
    </row>
    <row r="72" spans="1:15" hidden="1">
      <c r="A72" s="23" t="s">
        <v>62</v>
      </c>
      <c r="B72" s="23"/>
      <c r="C72" s="116"/>
      <c r="D72" s="116"/>
      <c r="E72" s="116"/>
      <c r="F72" s="116"/>
      <c r="G72" s="116"/>
      <c r="H72" s="217"/>
      <c r="I72" s="230"/>
      <c r="J72" s="116"/>
      <c r="K72" s="116"/>
      <c r="L72" s="116"/>
      <c r="M72" s="116"/>
      <c r="N72" s="181"/>
      <c r="O72" s="116"/>
    </row>
    <row r="73" spans="1:15" hidden="1">
      <c r="A73" s="23" t="s">
        <v>63</v>
      </c>
      <c r="B73" s="23"/>
      <c r="C73" s="116"/>
      <c r="D73" s="116"/>
      <c r="E73" s="116"/>
      <c r="F73" s="116"/>
      <c r="G73" s="116"/>
      <c r="H73" s="217"/>
      <c r="I73" s="230"/>
      <c r="J73" s="116"/>
      <c r="K73" s="116"/>
      <c r="L73" s="116"/>
      <c r="M73" s="116"/>
      <c r="N73" s="181"/>
      <c r="O73" s="116"/>
    </row>
    <row r="74" spans="1:15" hidden="1">
      <c r="A74" s="23" t="s">
        <v>64</v>
      </c>
      <c r="B74" s="23"/>
      <c r="C74" s="116"/>
      <c r="D74" s="116"/>
      <c r="E74" s="116"/>
      <c r="F74" s="116"/>
      <c r="G74" s="116"/>
      <c r="H74" s="217"/>
      <c r="I74" s="230"/>
      <c r="J74" s="116"/>
      <c r="K74" s="116"/>
      <c r="L74" s="116"/>
      <c r="M74" s="116"/>
      <c r="N74" s="181"/>
      <c r="O74" s="116"/>
    </row>
    <row r="75" spans="1:15" s="39" customFormat="1" hidden="1">
      <c r="A75" s="27" t="s">
        <v>65</v>
      </c>
      <c r="B75" s="27"/>
      <c r="C75" s="127">
        <f>SUM(C71:C74)</f>
        <v>0</v>
      </c>
      <c r="D75" s="127">
        <f t="shared" ref="D75:N75" si="9">SUM(D71:D74)</f>
        <v>0</v>
      </c>
      <c r="E75" s="127">
        <f t="shared" si="9"/>
        <v>0</v>
      </c>
      <c r="F75" s="127">
        <f t="shared" si="9"/>
        <v>0</v>
      </c>
      <c r="G75" s="127">
        <f t="shared" si="9"/>
        <v>0</v>
      </c>
      <c r="H75" s="222">
        <f t="shared" si="9"/>
        <v>0</v>
      </c>
      <c r="I75" s="235">
        <f t="shared" si="9"/>
        <v>0</v>
      </c>
      <c r="J75" s="127">
        <f t="shared" si="9"/>
        <v>0</v>
      </c>
      <c r="K75" s="127">
        <f t="shared" si="9"/>
        <v>0</v>
      </c>
      <c r="L75" s="127">
        <f t="shared" si="9"/>
        <v>0</v>
      </c>
      <c r="M75" s="127">
        <f t="shared" si="9"/>
        <v>0</v>
      </c>
      <c r="N75" s="184">
        <f t="shared" si="9"/>
        <v>0</v>
      </c>
      <c r="O75" s="127">
        <f>SUM(O71:O74)</f>
        <v>0</v>
      </c>
    </row>
    <row r="76" spans="1:15" ht="14.45" hidden="1" customHeight="1">
      <c r="A76" s="11"/>
      <c r="B76" s="11"/>
      <c r="C76" s="117"/>
      <c r="D76" s="117"/>
      <c r="E76" s="117"/>
      <c r="F76" s="117"/>
      <c r="G76" s="117"/>
      <c r="H76" s="223"/>
      <c r="I76" s="236"/>
      <c r="J76" s="117"/>
      <c r="K76" s="117"/>
      <c r="L76" s="117"/>
      <c r="M76" s="117"/>
      <c r="N76" s="185"/>
      <c r="O76" s="117"/>
    </row>
    <row r="77" spans="1:15" hidden="1">
      <c r="A77" s="27" t="s">
        <v>66</v>
      </c>
      <c r="B77" s="27"/>
      <c r="C77" s="114"/>
      <c r="D77" s="114"/>
      <c r="E77" s="114"/>
      <c r="F77" s="114"/>
      <c r="G77" s="114"/>
      <c r="H77" s="220"/>
      <c r="I77" s="233"/>
      <c r="J77" s="114"/>
      <c r="K77" s="114"/>
      <c r="L77" s="114"/>
      <c r="M77" s="114"/>
      <c r="N77" s="183"/>
      <c r="O77" s="114"/>
    </row>
    <row r="78" spans="1:15" hidden="1">
      <c r="A78" s="23" t="s">
        <v>67</v>
      </c>
      <c r="B78" s="23"/>
      <c r="C78" s="116"/>
      <c r="D78" s="116"/>
      <c r="E78" s="116"/>
      <c r="F78" s="116"/>
      <c r="G78" s="116"/>
      <c r="H78" s="217"/>
      <c r="I78" s="230"/>
      <c r="J78" s="116"/>
      <c r="K78" s="116"/>
      <c r="L78" s="116"/>
      <c r="M78" s="116"/>
      <c r="N78" s="181"/>
      <c r="O78" s="116"/>
    </row>
    <row r="79" spans="1:15" hidden="1">
      <c r="A79" s="23" t="s">
        <v>68</v>
      </c>
      <c r="B79" s="23"/>
      <c r="C79" s="116"/>
      <c r="D79" s="116"/>
      <c r="E79" s="116"/>
      <c r="F79" s="116"/>
      <c r="G79" s="116"/>
      <c r="H79" s="217"/>
      <c r="I79" s="230"/>
      <c r="J79" s="116"/>
      <c r="K79" s="116"/>
      <c r="L79" s="116"/>
      <c r="M79" s="116"/>
      <c r="N79" s="181"/>
      <c r="O79" s="116"/>
    </row>
    <row r="80" spans="1:15" hidden="1">
      <c r="A80" s="23" t="s">
        <v>69</v>
      </c>
      <c r="B80" s="23"/>
      <c r="C80" s="116"/>
      <c r="D80" s="116"/>
      <c r="E80" s="116"/>
      <c r="F80" s="116"/>
      <c r="G80" s="116"/>
      <c r="H80" s="217"/>
      <c r="I80" s="230"/>
      <c r="J80" s="116"/>
      <c r="K80" s="116"/>
      <c r="L80" s="116"/>
      <c r="M80" s="116"/>
      <c r="N80" s="181"/>
      <c r="O80" s="116"/>
    </row>
    <row r="81" spans="1:15" hidden="1">
      <c r="A81" s="23" t="s">
        <v>70</v>
      </c>
      <c r="B81" s="23"/>
      <c r="C81" s="116"/>
      <c r="D81" s="116"/>
      <c r="E81" s="116"/>
      <c r="F81" s="116"/>
      <c r="G81" s="116"/>
      <c r="H81" s="217"/>
      <c r="I81" s="230"/>
      <c r="J81" s="116"/>
      <c r="K81" s="116"/>
      <c r="L81" s="116"/>
      <c r="M81" s="116"/>
      <c r="N81" s="181"/>
      <c r="O81" s="116"/>
    </row>
    <row r="82" spans="1:15" hidden="1">
      <c r="A82" s="23" t="s">
        <v>71</v>
      </c>
      <c r="B82" s="23"/>
      <c r="C82" s="116"/>
      <c r="D82" s="116"/>
      <c r="E82" s="116"/>
      <c r="F82" s="116"/>
      <c r="G82" s="116"/>
      <c r="H82" s="217"/>
      <c r="I82" s="230"/>
      <c r="J82" s="116"/>
      <c r="K82" s="116"/>
      <c r="L82" s="116"/>
      <c r="M82" s="116"/>
      <c r="N82" s="181"/>
      <c r="O82" s="116"/>
    </row>
    <row r="83" spans="1:15" hidden="1">
      <c r="A83" s="23" t="s">
        <v>72</v>
      </c>
      <c r="B83" s="23"/>
      <c r="C83" s="116"/>
      <c r="D83" s="116"/>
      <c r="E83" s="116"/>
      <c r="F83" s="116"/>
      <c r="G83" s="116"/>
      <c r="H83" s="217"/>
      <c r="I83" s="230"/>
      <c r="J83" s="116"/>
      <c r="K83" s="116"/>
      <c r="L83" s="116"/>
      <c r="M83" s="116"/>
      <c r="N83" s="181"/>
      <c r="O83" s="116"/>
    </row>
    <row r="84" spans="1:15" s="39" customFormat="1" hidden="1">
      <c r="A84" s="27" t="s">
        <v>73</v>
      </c>
      <c r="B84" s="27"/>
      <c r="C84" s="127">
        <f>SUM(C78:C83)</f>
        <v>0</v>
      </c>
      <c r="D84" s="127">
        <f t="shared" ref="D84:O84" si="10">SUM(D78:D83)</f>
        <v>0</v>
      </c>
      <c r="E84" s="127">
        <f t="shared" si="10"/>
        <v>0</v>
      </c>
      <c r="F84" s="127">
        <f t="shared" si="10"/>
        <v>0</v>
      </c>
      <c r="G84" s="127">
        <f t="shared" si="10"/>
        <v>0</v>
      </c>
      <c r="H84" s="222">
        <f t="shared" si="10"/>
        <v>0</v>
      </c>
      <c r="I84" s="235">
        <f t="shared" si="10"/>
        <v>0</v>
      </c>
      <c r="J84" s="127">
        <f t="shared" si="10"/>
        <v>0</v>
      </c>
      <c r="K84" s="127">
        <f t="shared" si="10"/>
        <v>0</v>
      </c>
      <c r="L84" s="127">
        <f t="shared" si="10"/>
        <v>0</v>
      </c>
      <c r="M84" s="127">
        <f t="shared" si="10"/>
        <v>0</v>
      </c>
      <c r="N84" s="184">
        <f t="shared" si="10"/>
        <v>0</v>
      </c>
      <c r="O84" s="127">
        <f t="shared" si="10"/>
        <v>0</v>
      </c>
    </row>
    <row r="85" spans="1:15" hidden="1">
      <c r="A85" s="11" t="s">
        <v>74</v>
      </c>
      <c r="B85" s="11"/>
      <c r="C85" s="116"/>
      <c r="D85" s="116"/>
      <c r="E85" s="116"/>
      <c r="F85" s="116"/>
      <c r="G85" s="116"/>
      <c r="H85" s="217"/>
      <c r="I85" s="230"/>
      <c r="J85" s="116"/>
      <c r="K85" s="116"/>
      <c r="L85" s="116"/>
      <c r="M85" s="116"/>
      <c r="N85" s="181"/>
      <c r="O85" s="116"/>
    </row>
    <row r="86" spans="1:15" s="39" customFormat="1" hidden="1">
      <c r="A86" s="27" t="s">
        <v>75</v>
      </c>
      <c r="B86" s="27"/>
      <c r="C86" s="127"/>
      <c r="D86" s="127"/>
      <c r="E86" s="127"/>
      <c r="F86" s="127"/>
      <c r="G86" s="127"/>
      <c r="H86" s="222"/>
      <c r="I86" s="235"/>
      <c r="J86" s="127"/>
      <c r="K86" s="127"/>
      <c r="L86" s="127"/>
      <c r="M86" s="127"/>
      <c r="N86" s="184"/>
      <c r="O86" s="127"/>
    </row>
    <row r="87" spans="1:15" hidden="1">
      <c r="A87" s="23" t="s">
        <v>76</v>
      </c>
      <c r="B87" s="23"/>
      <c r="C87" s="116"/>
      <c r="D87" s="116"/>
      <c r="E87" s="116"/>
      <c r="F87" s="116"/>
      <c r="G87" s="116"/>
      <c r="H87" s="217"/>
      <c r="I87" s="230"/>
      <c r="J87" s="116"/>
      <c r="K87" s="116"/>
      <c r="L87" s="116"/>
      <c r="M87" s="116"/>
      <c r="N87" s="181"/>
      <c r="O87" s="116"/>
    </row>
    <row r="88" spans="1:15" hidden="1">
      <c r="A88" s="23" t="s">
        <v>77</v>
      </c>
      <c r="B88" s="23"/>
      <c r="C88" s="116"/>
      <c r="D88" s="116"/>
      <c r="E88" s="116"/>
      <c r="F88" s="116"/>
      <c r="G88" s="116"/>
      <c r="H88" s="217"/>
      <c r="I88" s="230"/>
      <c r="J88" s="116"/>
      <c r="K88" s="116"/>
      <c r="L88" s="116"/>
      <c r="M88" s="116"/>
      <c r="N88" s="181"/>
      <c r="O88" s="116"/>
    </row>
    <row r="89" spans="1:15" s="39" customFormat="1" hidden="1">
      <c r="A89" s="27" t="s">
        <v>78</v>
      </c>
      <c r="B89" s="27"/>
      <c r="C89" s="127">
        <f>SUM(C87:C88)</f>
        <v>0</v>
      </c>
      <c r="D89" s="127">
        <f t="shared" ref="D89:O89" si="11">SUM(D87:D88)</f>
        <v>0</v>
      </c>
      <c r="E89" s="127">
        <f t="shared" si="11"/>
        <v>0</v>
      </c>
      <c r="F89" s="127">
        <f t="shared" si="11"/>
        <v>0</v>
      </c>
      <c r="G89" s="127">
        <f t="shared" si="11"/>
        <v>0</v>
      </c>
      <c r="H89" s="222">
        <f t="shared" si="11"/>
        <v>0</v>
      </c>
      <c r="I89" s="235">
        <f t="shared" si="11"/>
        <v>0</v>
      </c>
      <c r="J89" s="127">
        <f t="shared" si="11"/>
        <v>0</v>
      </c>
      <c r="K89" s="127">
        <f t="shared" si="11"/>
        <v>0</v>
      </c>
      <c r="L89" s="127">
        <f t="shared" si="11"/>
        <v>0</v>
      </c>
      <c r="M89" s="127">
        <f t="shared" si="11"/>
        <v>0</v>
      </c>
      <c r="N89" s="184">
        <f t="shared" si="11"/>
        <v>0</v>
      </c>
      <c r="O89" s="127">
        <f t="shared" si="11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223"/>
      <c r="I90" s="236"/>
      <c r="J90" s="117"/>
      <c r="K90" s="117"/>
      <c r="L90" s="117"/>
      <c r="M90" s="117"/>
      <c r="N90" s="185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220"/>
      <c r="I91" s="233"/>
      <c r="J91" s="114"/>
      <c r="K91" s="114"/>
      <c r="L91" s="114"/>
      <c r="M91" s="114"/>
      <c r="N91" s="183"/>
      <c r="O91" s="114"/>
    </row>
    <row r="92" spans="1:15" hidden="1">
      <c r="A92" s="23" t="s">
        <v>294</v>
      </c>
      <c r="B92" s="23"/>
      <c r="C92" s="116"/>
      <c r="D92" s="116"/>
      <c r="E92" s="116"/>
      <c r="F92" s="116"/>
      <c r="G92" s="116"/>
      <c r="H92" s="217"/>
      <c r="I92" s="230"/>
      <c r="J92" s="116"/>
      <c r="K92" s="116"/>
      <c r="L92" s="116"/>
      <c r="M92" s="116"/>
      <c r="N92" s="181"/>
      <c r="O92" s="116"/>
    </row>
    <row r="93" spans="1:15" hidden="1">
      <c r="A93" s="23" t="s">
        <v>295</v>
      </c>
      <c r="B93" s="23"/>
      <c r="C93" s="116"/>
      <c r="D93" s="116"/>
      <c r="E93" s="116"/>
      <c r="F93" s="116"/>
      <c r="G93" s="116"/>
      <c r="H93" s="217"/>
      <c r="I93" s="230"/>
      <c r="J93" s="116"/>
      <c r="K93" s="116"/>
      <c r="L93" s="116"/>
      <c r="M93" s="116"/>
      <c r="N93" s="181"/>
      <c r="O93" s="116"/>
    </row>
    <row r="94" spans="1:15" hidden="1">
      <c r="A94" s="23" t="s">
        <v>296</v>
      </c>
      <c r="B94" s="23"/>
      <c r="C94" s="116"/>
      <c r="D94" s="116"/>
      <c r="E94" s="116"/>
      <c r="F94" s="116"/>
      <c r="G94" s="116"/>
      <c r="H94" s="217"/>
      <c r="I94" s="230"/>
      <c r="J94" s="116"/>
      <c r="K94" s="116"/>
      <c r="L94" s="116"/>
      <c r="M94" s="116"/>
      <c r="N94" s="181"/>
      <c r="O94" s="116"/>
    </row>
    <row r="95" spans="1:15">
      <c r="A95" s="249" t="s">
        <v>297</v>
      </c>
      <c r="B95" s="249"/>
      <c r="C95" s="116"/>
      <c r="D95" s="116"/>
      <c r="E95" s="116"/>
      <c r="F95" s="116"/>
      <c r="G95" s="116"/>
      <c r="H95" s="217"/>
      <c r="I95" s="230"/>
      <c r="J95" s="116"/>
      <c r="K95" s="116"/>
      <c r="L95" s="116"/>
      <c r="M95" s="116"/>
      <c r="N95" s="181"/>
      <c r="O95" s="116"/>
    </row>
    <row r="96" spans="1:15">
      <c r="A96" s="23" t="s">
        <v>82</v>
      </c>
      <c r="B96" s="23"/>
      <c r="C96" s="116"/>
      <c r="D96" s="116"/>
      <c r="E96" s="116"/>
      <c r="F96" s="116"/>
      <c r="G96" s="116"/>
      <c r="H96" s="217"/>
      <c r="I96" s="230"/>
      <c r="J96" s="116"/>
      <c r="K96" s="116"/>
      <c r="L96" s="116"/>
      <c r="M96" s="116"/>
      <c r="N96" s="181"/>
      <c r="O96" s="116"/>
    </row>
    <row r="97" spans="1:15" hidden="1">
      <c r="A97" s="23" t="s">
        <v>298</v>
      </c>
      <c r="B97" s="23"/>
      <c r="C97" s="116"/>
      <c r="D97" s="116"/>
      <c r="E97" s="116"/>
      <c r="F97" s="116"/>
      <c r="G97" s="116"/>
      <c r="H97" s="217"/>
      <c r="I97" s="230"/>
      <c r="J97" s="116"/>
      <c r="K97" s="116"/>
      <c r="L97" s="116"/>
      <c r="M97" s="116"/>
      <c r="N97" s="181"/>
      <c r="O97" s="116"/>
    </row>
    <row r="98" spans="1:15">
      <c r="A98" s="23" t="s">
        <v>299</v>
      </c>
      <c r="B98" s="23"/>
      <c r="C98" s="116"/>
      <c r="D98" s="116"/>
      <c r="E98" s="116"/>
      <c r="F98" s="116"/>
      <c r="G98" s="116"/>
      <c r="H98" s="217"/>
      <c r="I98" s="230"/>
      <c r="J98" s="116"/>
      <c r="K98" s="116"/>
      <c r="L98" s="116"/>
      <c r="M98" s="116"/>
      <c r="N98" s="181"/>
      <c r="O98" s="116"/>
    </row>
    <row r="99" spans="1:15">
      <c r="A99" s="23" t="s">
        <v>899</v>
      </c>
      <c r="B99" s="23"/>
      <c r="C99" s="116"/>
      <c r="D99" s="116"/>
      <c r="E99" s="116"/>
      <c r="F99" s="116"/>
      <c r="G99" s="116"/>
      <c r="H99" s="217"/>
      <c r="I99" s="230"/>
      <c r="J99" s="116"/>
      <c r="K99" s="116"/>
      <c r="L99" s="116"/>
      <c r="M99" s="116"/>
      <c r="N99" s="181"/>
      <c r="O99" s="116"/>
    </row>
    <row r="100" spans="1:15" hidden="1">
      <c r="A100" s="23" t="s">
        <v>302</v>
      </c>
      <c r="B100" s="23"/>
      <c r="C100" s="116"/>
      <c r="D100" s="116"/>
      <c r="E100" s="116"/>
      <c r="F100" s="116"/>
      <c r="G100" s="116"/>
      <c r="H100" s="217"/>
      <c r="I100" s="230"/>
      <c r="J100" s="116"/>
      <c r="K100" s="116"/>
      <c r="L100" s="116"/>
      <c r="M100" s="116"/>
      <c r="N100" s="181"/>
      <c r="O100" s="116"/>
    </row>
    <row r="101" spans="1:15" s="39" customFormat="1">
      <c r="A101" s="27" t="s">
        <v>85</v>
      </c>
      <c r="B101" s="27"/>
      <c r="C101" s="127">
        <f t="shared" ref="C101:N101" si="12">SUM(C92:C100)</f>
        <v>0</v>
      </c>
      <c r="D101" s="127">
        <f t="shared" si="12"/>
        <v>0</v>
      </c>
      <c r="E101" s="127">
        <f t="shared" si="12"/>
        <v>0</v>
      </c>
      <c r="F101" s="127">
        <f t="shared" si="12"/>
        <v>0</v>
      </c>
      <c r="G101" s="127">
        <f t="shared" si="12"/>
        <v>0</v>
      </c>
      <c r="H101" s="222">
        <v>0</v>
      </c>
      <c r="I101" s="235">
        <f t="shared" si="12"/>
        <v>0</v>
      </c>
      <c r="J101" s="127">
        <f t="shared" si="12"/>
        <v>0</v>
      </c>
      <c r="K101" s="127">
        <f t="shared" si="12"/>
        <v>0</v>
      </c>
      <c r="L101" s="127">
        <f t="shared" si="12"/>
        <v>0</v>
      </c>
      <c r="M101" s="127">
        <f t="shared" si="12"/>
        <v>0</v>
      </c>
      <c r="N101" s="184">
        <f t="shared" si="12"/>
        <v>0</v>
      </c>
      <c r="O101" s="127">
        <f>SUM(O95:O99)</f>
        <v>0</v>
      </c>
    </row>
    <row r="102" spans="1:15" hidden="1">
      <c r="A102" s="33" t="s">
        <v>86</v>
      </c>
      <c r="B102" s="33"/>
      <c r="C102" s="116"/>
      <c r="D102" s="116"/>
      <c r="E102" s="116"/>
      <c r="F102" s="116"/>
      <c r="G102" s="116"/>
      <c r="H102" s="217"/>
      <c r="I102" s="230"/>
      <c r="J102" s="116"/>
      <c r="K102" s="116"/>
      <c r="L102" s="116"/>
      <c r="M102" s="116"/>
      <c r="N102" s="181"/>
      <c r="O102" s="116"/>
    </row>
    <row r="103" spans="1:15" s="60" customFormat="1" ht="18.75">
      <c r="A103" s="56" t="s">
        <v>87</v>
      </c>
      <c r="B103" s="56"/>
      <c r="C103" s="146">
        <f t="shared" ref="C103:O103" si="13">SUM(C102,C101,C89,C85,C84,C75,C68,C62,C54,C49,C42,C25,C13)</f>
        <v>23400</v>
      </c>
      <c r="D103" s="146">
        <f t="shared" si="13"/>
        <v>0</v>
      </c>
      <c r="E103" s="146">
        <f t="shared" si="13"/>
        <v>0</v>
      </c>
      <c r="F103" s="146">
        <f t="shared" si="13"/>
        <v>23400</v>
      </c>
      <c r="G103" s="146">
        <f t="shared" si="13"/>
        <v>0</v>
      </c>
      <c r="H103" s="226">
        <f t="shared" si="13"/>
        <v>36400</v>
      </c>
      <c r="I103" s="239">
        <f t="shared" si="13"/>
        <v>23400</v>
      </c>
      <c r="J103" s="146">
        <f t="shared" si="13"/>
        <v>0</v>
      </c>
      <c r="K103" s="146">
        <f t="shared" si="13"/>
        <v>0</v>
      </c>
      <c r="L103" s="146">
        <f t="shared" si="13"/>
        <v>23400</v>
      </c>
      <c r="M103" s="146">
        <f t="shared" si="13"/>
        <v>0</v>
      </c>
      <c r="N103" s="188">
        <f t="shared" si="13"/>
        <v>0</v>
      </c>
      <c r="O103" s="146">
        <f t="shared" si="13"/>
        <v>130000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223"/>
      <c r="I104" s="236"/>
      <c r="J104" s="117"/>
      <c r="K104" s="117"/>
      <c r="L104" s="117"/>
      <c r="M104" s="117"/>
      <c r="N104" s="185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227"/>
      <c r="I105" s="240"/>
      <c r="J105" s="147"/>
      <c r="K105" s="147"/>
      <c r="L105" s="147"/>
      <c r="M105" s="147"/>
      <c r="N105" s="189"/>
      <c r="O105" s="147"/>
    </row>
    <row r="106" spans="1:15" s="39" customFormat="1" hidden="1">
      <c r="A106" s="27" t="s">
        <v>89</v>
      </c>
      <c r="B106" s="27"/>
      <c r="C106" s="127"/>
      <c r="D106" s="127"/>
      <c r="E106" s="127"/>
      <c r="F106" s="127"/>
      <c r="G106" s="127"/>
      <c r="H106" s="222"/>
      <c r="I106" s="235"/>
      <c r="J106" s="127"/>
      <c r="K106" s="127"/>
      <c r="L106" s="127"/>
      <c r="M106" s="127"/>
      <c r="N106" s="184"/>
      <c r="O106" s="127"/>
    </row>
    <row r="107" spans="1:15" hidden="1">
      <c r="A107" s="22" t="s">
        <v>90</v>
      </c>
      <c r="B107" s="22"/>
      <c r="C107" s="116"/>
      <c r="D107" s="116"/>
      <c r="E107" s="116"/>
      <c r="F107" s="116"/>
      <c r="G107" s="116"/>
      <c r="H107" s="217"/>
      <c r="I107" s="230"/>
      <c r="J107" s="116"/>
      <c r="K107" s="116"/>
      <c r="L107" s="116"/>
      <c r="M107" s="116"/>
      <c r="N107" s="181"/>
      <c r="O107" s="116"/>
    </row>
    <row r="108" spans="1:15" hidden="1">
      <c r="A108" s="22" t="s">
        <v>91</v>
      </c>
      <c r="B108" s="22"/>
      <c r="C108" s="116"/>
      <c r="D108" s="116"/>
      <c r="E108" s="116"/>
      <c r="F108" s="116"/>
      <c r="G108" s="116"/>
      <c r="H108" s="217"/>
      <c r="I108" s="230"/>
      <c r="J108" s="116"/>
      <c r="K108" s="116"/>
      <c r="L108" s="116"/>
      <c r="M108" s="116"/>
      <c r="N108" s="181"/>
      <c r="O108" s="116"/>
    </row>
    <row r="109" spans="1:15" hidden="1">
      <c r="A109" s="22" t="s">
        <v>92</v>
      </c>
      <c r="B109" s="22"/>
      <c r="C109" s="116"/>
      <c r="D109" s="116"/>
      <c r="E109" s="116"/>
      <c r="F109" s="116"/>
      <c r="G109" s="116"/>
      <c r="H109" s="217"/>
      <c r="I109" s="230"/>
      <c r="J109" s="116"/>
      <c r="K109" s="116"/>
      <c r="L109" s="116"/>
      <c r="M109" s="116"/>
      <c r="N109" s="181"/>
      <c r="O109" s="116"/>
    </row>
    <row r="110" spans="1:15" hidden="1">
      <c r="A110" s="22" t="s">
        <v>93</v>
      </c>
      <c r="B110" s="22"/>
      <c r="C110" s="116"/>
      <c r="D110" s="116"/>
      <c r="E110" s="116"/>
      <c r="F110" s="116"/>
      <c r="G110" s="116"/>
      <c r="H110" s="217"/>
      <c r="I110" s="230"/>
      <c r="J110" s="116"/>
      <c r="K110" s="116"/>
      <c r="L110" s="116"/>
      <c r="M110" s="116"/>
      <c r="N110" s="181"/>
      <c r="O110" s="116"/>
    </row>
    <row r="111" spans="1:15" s="39" customFormat="1" hidden="1">
      <c r="A111" s="27" t="s">
        <v>94</v>
      </c>
      <c r="B111" s="27"/>
      <c r="C111" s="127">
        <f>SUM(C107:C110)</f>
        <v>0</v>
      </c>
      <c r="D111" s="127">
        <f t="shared" ref="D111:O111" si="14">SUM(D107:D110)</f>
        <v>0</v>
      </c>
      <c r="E111" s="127">
        <f t="shared" si="14"/>
        <v>0</v>
      </c>
      <c r="F111" s="127">
        <f t="shared" si="14"/>
        <v>0</v>
      </c>
      <c r="G111" s="127">
        <f t="shared" si="14"/>
        <v>0</v>
      </c>
      <c r="H111" s="222">
        <f t="shared" si="14"/>
        <v>0</v>
      </c>
      <c r="I111" s="235">
        <f t="shared" si="14"/>
        <v>0</v>
      </c>
      <c r="J111" s="127">
        <f t="shared" si="14"/>
        <v>0</v>
      </c>
      <c r="K111" s="127">
        <f t="shared" si="14"/>
        <v>0</v>
      </c>
      <c r="L111" s="127">
        <f t="shared" si="14"/>
        <v>0</v>
      </c>
      <c r="M111" s="127">
        <f t="shared" si="14"/>
        <v>0</v>
      </c>
      <c r="N111" s="184">
        <f t="shared" si="14"/>
        <v>0</v>
      </c>
      <c r="O111" s="127">
        <f t="shared" si="14"/>
        <v>0</v>
      </c>
    </row>
    <row r="112" spans="1:15" s="39" customFormat="1" ht="6" hidden="1" customHeight="1">
      <c r="A112" s="45"/>
      <c r="B112" s="45"/>
      <c r="C112" s="148"/>
      <c r="D112" s="148"/>
      <c r="E112" s="148"/>
      <c r="F112" s="148"/>
      <c r="G112" s="148"/>
      <c r="H112" s="228"/>
      <c r="I112" s="241"/>
      <c r="J112" s="148"/>
      <c r="K112" s="148"/>
      <c r="L112" s="148"/>
      <c r="M112" s="148"/>
      <c r="N112" s="190"/>
      <c r="O112" s="148"/>
    </row>
    <row r="113" spans="1:15" s="39" customFormat="1" hidden="1">
      <c r="A113" s="27" t="s">
        <v>95</v>
      </c>
      <c r="B113" s="27"/>
      <c r="C113" s="127"/>
      <c r="D113" s="127"/>
      <c r="E113" s="127"/>
      <c r="F113" s="127"/>
      <c r="G113" s="127"/>
      <c r="H113" s="222"/>
      <c r="I113" s="235"/>
      <c r="J113" s="127"/>
      <c r="K113" s="127"/>
      <c r="L113" s="127"/>
      <c r="M113" s="127"/>
      <c r="N113" s="184"/>
      <c r="O113" s="127"/>
    </row>
    <row r="114" spans="1:15" hidden="1">
      <c r="A114" s="22" t="s">
        <v>96</v>
      </c>
      <c r="B114" s="22"/>
      <c r="C114" s="116"/>
      <c r="D114" s="116"/>
      <c r="E114" s="116"/>
      <c r="F114" s="116"/>
      <c r="G114" s="116"/>
      <c r="H114" s="217"/>
      <c r="I114" s="230"/>
      <c r="J114" s="116"/>
      <c r="K114" s="116"/>
      <c r="L114" s="116"/>
      <c r="M114" s="116"/>
      <c r="N114" s="181"/>
      <c r="O114" s="116"/>
    </row>
    <row r="115" spans="1:15" hidden="1">
      <c r="A115" s="22" t="s">
        <v>97</v>
      </c>
      <c r="B115" s="22"/>
      <c r="C115" s="116"/>
      <c r="D115" s="116"/>
      <c r="E115" s="116"/>
      <c r="F115" s="116"/>
      <c r="G115" s="116"/>
      <c r="H115" s="217"/>
      <c r="I115" s="230"/>
      <c r="J115" s="116"/>
      <c r="K115" s="116"/>
      <c r="L115" s="116"/>
      <c r="M115" s="116"/>
      <c r="N115" s="181"/>
      <c r="O115" s="116"/>
    </row>
    <row r="116" spans="1:15" hidden="1">
      <c r="A116" s="22" t="s">
        <v>98</v>
      </c>
      <c r="B116" s="22"/>
      <c r="C116" s="116"/>
      <c r="D116" s="116"/>
      <c r="E116" s="116"/>
      <c r="F116" s="116"/>
      <c r="G116" s="116"/>
      <c r="H116" s="217"/>
      <c r="I116" s="230"/>
      <c r="J116" s="116"/>
      <c r="K116" s="116"/>
      <c r="L116" s="116"/>
      <c r="M116" s="116"/>
      <c r="N116" s="181"/>
      <c r="O116" s="116"/>
    </row>
    <row r="117" spans="1:15" hidden="1">
      <c r="A117" s="22" t="s">
        <v>99</v>
      </c>
      <c r="B117" s="22"/>
      <c r="C117" s="116"/>
      <c r="D117" s="116"/>
      <c r="E117" s="116"/>
      <c r="F117" s="116"/>
      <c r="G117" s="116"/>
      <c r="H117" s="217"/>
      <c r="I117" s="230"/>
      <c r="J117" s="116"/>
      <c r="K117" s="116"/>
      <c r="L117" s="116"/>
      <c r="M117" s="116"/>
      <c r="N117" s="181"/>
      <c r="O117" s="116"/>
    </row>
    <row r="118" spans="1:15" hidden="1">
      <c r="A118" s="22" t="s">
        <v>100</v>
      </c>
      <c r="B118" s="22"/>
      <c r="C118" s="116"/>
      <c r="D118" s="116"/>
      <c r="E118" s="116"/>
      <c r="F118" s="116"/>
      <c r="G118" s="116"/>
      <c r="H118" s="217"/>
      <c r="I118" s="230"/>
      <c r="J118" s="116"/>
      <c r="K118" s="116"/>
      <c r="L118" s="116"/>
      <c r="M118" s="116"/>
      <c r="N118" s="181"/>
      <c r="O118" s="116"/>
    </row>
    <row r="119" spans="1:15" s="39" customFormat="1" hidden="1">
      <c r="A119" s="27" t="s">
        <v>101</v>
      </c>
      <c r="B119" s="27"/>
      <c r="C119" s="127">
        <f>SUM(C114:C118)</f>
        <v>0</v>
      </c>
      <c r="D119" s="127">
        <f t="shared" ref="D119:O119" si="15">SUM(D114:D118)</f>
        <v>0</v>
      </c>
      <c r="E119" s="127">
        <f t="shared" si="15"/>
        <v>0</v>
      </c>
      <c r="F119" s="127">
        <f t="shared" si="15"/>
        <v>0</v>
      </c>
      <c r="G119" s="127">
        <f t="shared" si="15"/>
        <v>0</v>
      </c>
      <c r="H119" s="222">
        <f t="shared" si="15"/>
        <v>0</v>
      </c>
      <c r="I119" s="235">
        <f t="shared" si="15"/>
        <v>0</v>
      </c>
      <c r="J119" s="127">
        <f t="shared" si="15"/>
        <v>0</v>
      </c>
      <c r="K119" s="127">
        <f t="shared" si="15"/>
        <v>0</v>
      </c>
      <c r="L119" s="127">
        <f t="shared" si="15"/>
        <v>0</v>
      </c>
      <c r="M119" s="127">
        <f t="shared" si="15"/>
        <v>0</v>
      </c>
      <c r="N119" s="184">
        <f t="shared" si="15"/>
        <v>0</v>
      </c>
      <c r="O119" s="127">
        <f t="shared" si="15"/>
        <v>0</v>
      </c>
    </row>
    <row r="120" spans="1:15" s="39" customFormat="1" ht="6" hidden="1" customHeight="1">
      <c r="A120" s="45"/>
      <c r="B120" s="45"/>
      <c r="C120" s="148"/>
      <c r="D120" s="148"/>
      <c r="E120" s="148"/>
      <c r="F120" s="148"/>
      <c r="G120" s="148"/>
      <c r="H120" s="228"/>
      <c r="I120" s="241"/>
      <c r="J120" s="148"/>
      <c r="K120" s="148"/>
      <c r="L120" s="148"/>
      <c r="M120" s="148"/>
      <c r="N120" s="190"/>
      <c r="O120" s="148"/>
    </row>
    <row r="121" spans="1:15">
      <c r="A121" s="27" t="s">
        <v>102</v>
      </c>
      <c r="B121" s="27"/>
      <c r="C121" s="114"/>
      <c r="D121" s="114"/>
      <c r="E121" s="114"/>
      <c r="F121" s="114"/>
      <c r="G121" s="114"/>
      <c r="H121" s="220"/>
      <c r="I121" s="233"/>
      <c r="J121" s="114"/>
      <c r="K121" s="114"/>
      <c r="L121" s="114"/>
      <c r="M121" s="114"/>
      <c r="N121" s="183"/>
      <c r="O121" s="114"/>
    </row>
    <row r="122" spans="1:15">
      <c r="A122" s="22" t="s">
        <v>103</v>
      </c>
      <c r="B122" s="22"/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7">
        <f>SUM(C122:N122)</f>
        <v>0</v>
      </c>
    </row>
    <row r="123" spans="1:15">
      <c r="A123" s="22" t="s">
        <v>104</v>
      </c>
      <c r="B123" s="22"/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f>SUM(C123:N123)</f>
        <v>0</v>
      </c>
    </row>
    <row r="124" spans="1:15" hidden="1">
      <c r="A124" s="22" t="s">
        <v>105</v>
      </c>
      <c r="B124" s="22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>
      <c r="A125" s="22" t="s">
        <v>106</v>
      </c>
      <c r="B125" s="22"/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f>SUM(C125:N125)</f>
        <v>0</v>
      </c>
    </row>
    <row r="126" spans="1:15">
      <c r="A126" s="22" t="s">
        <v>107</v>
      </c>
      <c r="B126" s="22"/>
      <c r="C126" s="116"/>
      <c r="D126" s="116"/>
      <c r="E126" s="116"/>
      <c r="F126" s="116"/>
      <c r="G126" s="116"/>
      <c r="H126" s="217"/>
      <c r="I126" s="230"/>
      <c r="J126" s="116"/>
      <c r="K126" s="116"/>
      <c r="L126" s="116"/>
      <c r="M126" s="116"/>
      <c r="N126" s="181"/>
      <c r="O126" s="116"/>
    </row>
    <row r="127" spans="1:15" hidden="1">
      <c r="A127" s="22" t="s">
        <v>108</v>
      </c>
      <c r="B127" s="22"/>
      <c r="C127" s="116"/>
      <c r="D127" s="116"/>
      <c r="E127" s="116"/>
      <c r="F127" s="116"/>
      <c r="G127" s="116"/>
      <c r="H127" s="217"/>
      <c r="I127" s="230"/>
      <c r="J127" s="116"/>
      <c r="K127" s="116"/>
      <c r="L127" s="116"/>
      <c r="M127" s="116"/>
      <c r="N127" s="181"/>
      <c r="O127" s="116"/>
    </row>
    <row r="128" spans="1:15" hidden="1">
      <c r="A128" s="22" t="s">
        <v>109</v>
      </c>
      <c r="B128" s="22"/>
      <c r="C128" s="116"/>
      <c r="D128" s="116"/>
      <c r="E128" s="116"/>
      <c r="F128" s="116"/>
      <c r="G128" s="116"/>
      <c r="H128" s="217"/>
      <c r="I128" s="230"/>
      <c r="J128" s="116"/>
      <c r="K128" s="116"/>
      <c r="L128" s="116"/>
      <c r="M128" s="116"/>
      <c r="N128" s="181"/>
      <c r="O128" s="116"/>
    </row>
    <row r="129" spans="1:22" s="48" customFormat="1">
      <c r="A129" s="46" t="s">
        <v>110</v>
      </c>
      <c r="B129" s="46"/>
      <c r="C129" s="119"/>
      <c r="D129" s="119"/>
      <c r="E129" s="119"/>
      <c r="F129" s="119"/>
      <c r="G129" s="119"/>
      <c r="H129" s="224"/>
      <c r="I129" s="237"/>
      <c r="J129" s="119"/>
      <c r="K129" s="119"/>
      <c r="L129" s="119"/>
      <c r="M129" s="119"/>
      <c r="N129" s="186"/>
      <c r="O129" s="119"/>
    </row>
    <row r="130" spans="1:22" s="48" customFormat="1">
      <c r="A130" s="49" t="s">
        <v>111</v>
      </c>
      <c r="B130" s="49"/>
      <c r="C130" s="119"/>
      <c r="D130" s="119"/>
      <c r="E130" s="119"/>
      <c r="F130" s="119"/>
      <c r="G130" s="119"/>
      <c r="H130" s="224"/>
      <c r="I130" s="237"/>
      <c r="J130" s="119"/>
      <c r="K130" s="119"/>
      <c r="L130" s="119"/>
      <c r="M130" s="119"/>
      <c r="N130" s="186"/>
      <c r="O130" s="119"/>
    </row>
    <row r="131" spans="1:22">
      <c r="A131" s="209" t="s">
        <v>900</v>
      </c>
      <c r="B131" s="34"/>
      <c r="C131" s="116"/>
      <c r="D131" s="116"/>
      <c r="E131" s="116"/>
      <c r="F131" s="116"/>
      <c r="G131" s="116"/>
      <c r="H131" s="217"/>
      <c r="I131" s="230"/>
      <c r="J131" s="116"/>
      <c r="K131" s="116"/>
      <c r="L131" s="116"/>
      <c r="M131" s="116"/>
      <c r="N131" s="181"/>
      <c r="O131" s="116"/>
    </row>
    <row r="132" spans="1:22">
      <c r="A132" s="209" t="s">
        <v>112</v>
      </c>
      <c r="B132" s="34"/>
      <c r="C132" s="116"/>
      <c r="D132" s="116"/>
      <c r="E132" s="116"/>
      <c r="F132" s="116"/>
      <c r="G132" s="116"/>
      <c r="H132" s="217"/>
      <c r="I132" s="230"/>
      <c r="J132" s="116"/>
      <c r="K132" s="116"/>
      <c r="L132" s="116"/>
      <c r="M132" s="116"/>
      <c r="N132" s="181"/>
      <c r="O132" s="116"/>
    </row>
    <row r="133" spans="1:22">
      <c r="A133" s="34" t="s">
        <v>113</v>
      </c>
      <c r="B133" s="34"/>
      <c r="C133" s="116"/>
      <c r="D133" s="116"/>
      <c r="E133" s="116"/>
      <c r="F133" s="116"/>
      <c r="G133" s="116"/>
      <c r="H133" s="217"/>
      <c r="I133" s="230"/>
      <c r="J133" s="116"/>
      <c r="K133" s="116"/>
      <c r="L133" s="116"/>
      <c r="M133" s="116"/>
      <c r="N133" s="181"/>
      <c r="O133" s="116"/>
    </row>
    <row r="134" spans="1:22">
      <c r="A134" s="34" t="s">
        <v>114</v>
      </c>
      <c r="B134" s="34"/>
      <c r="C134" s="116"/>
      <c r="D134" s="116"/>
      <c r="E134" s="116"/>
      <c r="F134" s="116"/>
      <c r="G134" s="116"/>
      <c r="H134" s="217"/>
      <c r="I134" s="230"/>
      <c r="J134" s="116"/>
      <c r="K134" s="116"/>
      <c r="L134" s="116"/>
      <c r="M134" s="116"/>
      <c r="N134" s="181"/>
      <c r="O134" s="116"/>
    </row>
    <row r="135" spans="1:22">
      <c r="A135" s="34" t="s">
        <v>115</v>
      </c>
      <c r="B135" s="10"/>
      <c r="C135" s="116"/>
      <c r="D135" s="116"/>
      <c r="E135" s="116"/>
      <c r="F135" s="116"/>
      <c r="G135" s="116"/>
      <c r="H135" s="217"/>
      <c r="I135" s="230"/>
      <c r="J135" s="116"/>
      <c r="K135" s="116"/>
      <c r="L135" s="116"/>
      <c r="M135" s="116"/>
      <c r="N135" s="181"/>
      <c r="O135" s="116"/>
      <c r="P135" s="177"/>
      <c r="Q135" s="100"/>
      <c r="R135" s="13"/>
      <c r="S135" s="10"/>
      <c r="T135" s="10"/>
      <c r="U135" s="99"/>
      <c r="V135" s="10"/>
    </row>
    <row r="136" spans="1:22">
      <c r="A136" s="34" t="s">
        <v>116</v>
      </c>
      <c r="B136" s="10"/>
      <c r="C136" s="116"/>
      <c r="D136" s="116"/>
      <c r="E136" s="116"/>
      <c r="F136" s="116"/>
      <c r="G136" s="116"/>
      <c r="H136" s="217"/>
      <c r="I136" s="230"/>
      <c r="J136" s="116"/>
      <c r="K136" s="116"/>
      <c r="L136" s="116"/>
      <c r="M136" s="116"/>
      <c r="N136" s="181"/>
      <c r="O136" s="116"/>
      <c r="P136" s="177"/>
      <c r="Q136" s="100"/>
      <c r="R136" s="13"/>
      <c r="S136" s="10"/>
      <c r="T136" s="10"/>
      <c r="U136" s="99"/>
      <c r="V136" s="10"/>
    </row>
    <row r="137" spans="1:22">
      <c r="A137" s="34" t="s">
        <v>117</v>
      </c>
      <c r="B137" s="10"/>
      <c r="C137" s="116"/>
      <c r="D137" s="116"/>
      <c r="E137" s="116"/>
      <c r="F137" s="116"/>
      <c r="G137" s="116"/>
      <c r="H137" s="217"/>
      <c r="I137" s="230"/>
      <c r="J137" s="116"/>
      <c r="K137" s="116"/>
      <c r="L137" s="116"/>
      <c r="M137" s="116"/>
      <c r="N137" s="181"/>
      <c r="O137" s="116"/>
      <c r="P137" s="177"/>
      <c r="Q137" s="100"/>
      <c r="R137" s="13"/>
      <c r="S137" s="10"/>
      <c r="T137" s="10"/>
      <c r="U137" s="99"/>
      <c r="V137" s="10"/>
    </row>
    <row r="138" spans="1:22">
      <c r="A138" s="34" t="s">
        <v>118</v>
      </c>
      <c r="B138" s="10"/>
      <c r="C138" s="116"/>
      <c r="D138" s="116"/>
      <c r="E138" s="116"/>
      <c r="F138" s="116"/>
      <c r="G138" s="116"/>
      <c r="H138" s="217"/>
      <c r="I138" s="230"/>
      <c r="J138" s="116"/>
      <c r="K138" s="116"/>
      <c r="L138" s="116"/>
      <c r="M138" s="116"/>
      <c r="N138" s="181"/>
      <c r="O138" s="116"/>
      <c r="P138" s="177"/>
      <c r="Q138" s="100"/>
      <c r="R138" s="13"/>
      <c r="S138" s="10"/>
      <c r="T138" s="10"/>
      <c r="U138" s="99"/>
      <c r="V138" s="10"/>
    </row>
    <row r="139" spans="1:22">
      <c r="A139" s="34" t="s">
        <v>901</v>
      </c>
      <c r="B139" s="10"/>
      <c r="C139" s="116"/>
      <c r="D139" s="116"/>
      <c r="E139" s="116"/>
      <c r="F139" s="116"/>
      <c r="G139" s="116"/>
      <c r="H139" s="217"/>
      <c r="I139" s="230"/>
      <c r="J139" s="116"/>
      <c r="K139" s="116"/>
      <c r="L139" s="116"/>
      <c r="M139" s="116"/>
      <c r="N139" s="181"/>
      <c r="O139" s="116"/>
      <c r="P139" s="177"/>
      <c r="Q139" s="100"/>
      <c r="R139" s="13"/>
      <c r="S139" s="10"/>
      <c r="T139" s="10"/>
      <c r="U139" s="99"/>
      <c r="V139" s="10"/>
    </row>
    <row r="140" spans="1:22">
      <c r="A140" s="34" t="s">
        <v>902</v>
      </c>
      <c r="B140" s="10"/>
      <c r="C140" s="116"/>
      <c r="D140" s="116"/>
      <c r="E140" s="116"/>
      <c r="F140" s="116"/>
      <c r="G140" s="116"/>
      <c r="H140" s="217"/>
      <c r="I140" s="230"/>
      <c r="J140" s="116"/>
      <c r="K140" s="116"/>
      <c r="L140" s="116"/>
      <c r="M140" s="116"/>
      <c r="N140" s="181"/>
      <c r="O140" s="116"/>
      <c r="P140" s="177"/>
      <c r="Q140" s="100"/>
      <c r="R140" s="13"/>
      <c r="S140" s="10"/>
      <c r="T140" s="10"/>
      <c r="U140" s="99"/>
      <c r="V140" s="10"/>
    </row>
    <row r="141" spans="1:22">
      <c r="A141" s="34" t="s">
        <v>903</v>
      </c>
      <c r="B141" s="10"/>
      <c r="C141" s="116"/>
      <c r="D141" s="116"/>
      <c r="E141" s="116"/>
      <c r="F141" s="116"/>
      <c r="G141" s="116"/>
      <c r="H141" s="217"/>
      <c r="I141" s="230"/>
      <c r="J141" s="116"/>
      <c r="K141" s="116"/>
      <c r="L141" s="116"/>
      <c r="M141" s="116"/>
      <c r="N141" s="181"/>
      <c r="O141" s="116"/>
      <c r="P141" s="177"/>
      <c r="Q141" s="100"/>
      <c r="R141" s="13"/>
      <c r="S141" s="10"/>
      <c r="T141" s="10"/>
      <c r="U141" s="99"/>
      <c r="V141" s="10"/>
    </row>
    <row r="142" spans="1:22">
      <c r="A142" s="34" t="s">
        <v>904</v>
      </c>
      <c r="B142" s="10"/>
      <c r="C142" s="116"/>
      <c r="D142" s="116"/>
      <c r="E142" s="116"/>
      <c r="F142" s="116"/>
      <c r="G142" s="116"/>
      <c r="H142" s="217"/>
      <c r="I142" s="230"/>
      <c r="J142" s="116"/>
      <c r="K142" s="116"/>
      <c r="L142" s="116"/>
      <c r="M142" s="116"/>
      <c r="N142" s="181"/>
      <c r="O142" s="116"/>
      <c r="P142" s="177"/>
      <c r="Q142" s="100"/>
      <c r="R142" s="13"/>
      <c r="S142" s="10"/>
      <c r="T142" s="10"/>
      <c r="U142" s="99"/>
      <c r="V142" s="10"/>
    </row>
    <row r="143" spans="1:22">
      <c r="A143" s="34" t="s">
        <v>121</v>
      </c>
      <c r="B143" s="10"/>
      <c r="C143" s="116"/>
      <c r="D143" s="116"/>
      <c r="E143" s="116"/>
      <c r="F143" s="116"/>
      <c r="G143" s="116"/>
      <c r="H143" s="217"/>
      <c r="I143" s="230"/>
      <c r="J143" s="116"/>
      <c r="K143" s="116"/>
      <c r="L143" s="116"/>
      <c r="M143" s="116"/>
      <c r="N143" s="181"/>
      <c r="O143" s="116">
        <f>SUM(C143:N143)</f>
        <v>0</v>
      </c>
      <c r="P143" s="177"/>
      <c r="Q143" s="100"/>
      <c r="R143" s="13"/>
      <c r="S143" s="10"/>
      <c r="T143" s="10"/>
      <c r="U143" s="99"/>
      <c r="V143" s="10"/>
    </row>
    <row r="144" spans="1:22">
      <c r="A144" s="34" t="s">
        <v>243</v>
      </c>
      <c r="B144" s="10"/>
      <c r="C144" s="116"/>
      <c r="D144" s="116"/>
      <c r="E144" s="116"/>
      <c r="F144" s="116"/>
      <c r="G144" s="116"/>
      <c r="H144" s="217"/>
      <c r="I144" s="230"/>
      <c r="J144" s="116"/>
      <c r="K144" s="116"/>
      <c r="L144" s="116"/>
      <c r="M144" s="116"/>
      <c r="N144" s="181"/>
      <c r="O144" s="116">
        <f>SUM(C144:N144)</f>
        <v>0</v>
      </c>
      <c r="P144" s="177"/>
      <c r="Q144" s="100"/>
      <c r="R144" s="13"/>
      <c r="S144" s="10"/>
      <c r="T144" s="10"/>
      <c r="U144" s="99"/>
      <c r="V144" s="10"/>
    </row>
    <row r="145" spans="1:15" s="51" customFormat="1">
      <c r="A145" s="49" t="s">
        <v>244</v>
      </c>
      <c r="B145" s="49"/>
      <c r="C145" s="112">
        <f>SUM(C131:C144)</f>
        <v>0</v>
      </c>
      <c r="D145" s="112">
        <f t="shared" ref="D145:N145" si="16">SUM(D131:D144)</f>
        <v>0</v>
      </c>
      <c r="E145" s="112">
        <f t="shared" si="16"/>
        <v>0</v>
      </c>
      <c r="F145" s="112">
        <f t="shared" si="16"/>
        <v>0</v>
      </c>
      <c r="G145" s="112">
        <f t="shared" si="16"/>
        <v>0</v>
      </c>
      <c r="H145" s="225">
        <f t="shared" si="16"/>
        <v>0</v>
      </c>
      <c r="I145" s="238">
        <f t="shared" si="16"/>
        <v>0</v>
      </c>
      <c r="J145" s="112">
        <f t="shared" si="16"/>
        <v>0</v>
      </c>
      <c r="K145" s="112">
        <f t="shared" si="16"/>
        <v>0</v>
      </c>
      <c r="L145" s="112">
        <f t="shared" si="16"/>
        <v>0</v>
      </c>
      <c r="M145" s="112">
        <f t="shared" si="16"/>
        <v>0</v>
      </c>
      <c r="N145" s="112">
        <f t="shared" si="16"/>
        <v>0</v>
      </c>
      <c r="O145" s="112">
        <f>SUM(O131:O144)</f>
        <v>0</v>
      </c>
    </row>
    <row r="146" spans="1:15" s="48" customFormat="1">
      <c r="A146" s="49" t="s">
        <v>122</v>
      </c>
      <c r="B146" s="49"/>
      <c r="C146" s="119"/>
      <c r="D146" s="119"/>
      <c r="E146" s="119"/>
      <c r="F146" s="119"/>
      <c r="G146" s="119"/>
      <c r="H146" s="224"/>
      <c r="I146" s="237"/>
      <c r="J146" s="119"/>
      <c r="K146" s="119"/>
      <c r="L146" s="119"/>
      <c r="M146" s="119"/>
      <c r="N146" s="186"/>
      <c r="O146" s="119"/>
    </row>
    <row r="147" spans="1:15">
      <c r="A147" s="35" t="s">
        <v>124</v>
      </c>
      <c r="B147" s="35"/>
      <c r="C147" s="116"/>
      <c r="D147" s="116"/>
      <c r="E147" s="116"/>
      <c r="F147" s="116"/>
      <c r="G147" s="116"/>
      <c r="H147" s="217"/>
      <c r="I147" s="230"/>
      <c r="J147" s="116"/>
      <c r="K147" s="116"/>
      <c r="L147" s="116"/>
      <c r="M147" s="116"/>
      <c r="N147" s="181"/>
      <c r="O147" s="116"/>
    </row>
    <row r="148" spans="1:15" s="48" customFormat="1">
      <c r="A148" s="52" t="s">
        <v>125</v>
      </c>
      <c r="B148" s="52"/>
      <c r="C148" s="119"/>
      <c r="D148" s="119"/>
      <c r="E148" s="119"/>
      <c r="F148" s="119"/>
      <c r="G148" s="119"/>
      <c r="H148" s="224"/>
      <c r="I148" s="237"/>
      <c r="J148" s="119"/>
      <c r="K148" s="119"/>
      <c r="L148" s="119"/>
      <c r="M148" s="119"/>
      <c r="N148" s="186"/>
      <c r="O148" s="119"/>
    </row>
    <row r="149" spans="1:15">
      <c r="A149" s="36" t="s">
        <v>126</v>
      </c>
      <c r="B149" s="36"/>
      <c r="C149" s="116"/>
      <c r="D149" s="116"/>
      <c r="E149" s="116"/>
      <c r="F149" s="116"/>
      <c r="G149" s="116"/>
      <c r="H149" s="217"/>
      <c r="I149" s="230"/>
      <c r="J149" s="116"/>
      <c r="K149" s="116"/>
      <c r="L149" s="116"/>
      <c r="M149" s="116"/>
      <c r="N149" s="181"/>
      <c r="O149" s="116"/>
    </row>
    <row r="150" spans="1:15">
      <c r="A150" s="36" t="s">
        <v>245</v>
      </c>
      <c r="B150" s="36"/>
      <c r="C150" s="116"/>
      <c r="D150" s="116"/>
      <c r="E150" s="116"/>
      <c r="F150" s="116"/>
      <c r="G150" s="116"/>
      <c r="H150" s="217"/>
      <c r="I150" s="230"/>
      <c r="J150" s="116"/>
      <c r="K150" s="116"/>
      <c r="L150" s="116"/>
      <c r="M150" s="116"/>
      <c r="N150" s="181"/>
      <c r="O150" s="116"/>
    </row>
    <row r="151" spans="1:15" hidden="1">
      <c r="A151" s="36" t="s">
        <v>127</v>
      </c>
      <c r="B151" s="36"/>
      <c r="C151" s="116"/>
      <c r="D151" s="116"/>
      <c r="E151" s="116"/>
      <c r="F151" s="116"/>
      <c r="G151" s="116"/>
      <c r="H151" s="217"/>
      <c r="I151" s="230"/>
      <c r="J151" s="116"/>
      <c r="K151" s="116"/>
      <c r="L151" s="116"/>
      <c r="M151" s="116"/>
      <c r="N151" s="181"/>
      <c r="O151" s="116"/>
    </row>
    <row r="152" spans="1:15">
      <c r="A152" s="36" t="s">
        <v>310</v>
      </c>
      <c r="B152" s="36"/>
      <c r="C152" s="116"/>
      <c r="D152" s="116"/>
      <c r="E152" s="116"/>
      <c r="F152" s="116"/>
      <c r="G152" s="116"/>
      <c r="H152" s="217"/>
      <c r="I152" s="230"/>
      <c r="J152" s="116"/>
      <c r="K152" s="116"/>
      <c r="L152" s="116"/>
      <c r="M152" s="116"/>
      <c r="N152" s="181"/>
      <c r="O152" s="116"/>
    </row>
    <row r="153" spans="1:15" s="51" customFormat="1">
      <c r="A153" s="52" t="s">
        <v>131</v>
      </c>
      <c r="B153" s="52"/>
      <c r="C153" s="112">
        <f>SUM(C149:C152)</f>
        <v>0</v>
      </c>
      <c r="D153" s="112">
        <f t="shared" ref="D153:O153" si="17">SUM(D149:D152)</f>
        <v>0</v>
      </c>
      <c r="E153" s="112">
        <f t="shared" si="17"/>
        <v>0</v>
      </c>
      <c r="F153" s="112">
        <f t="shared" si="17"/>
        <v>0</v>
      </c>
      <c r="G153" s="112">
        <f t="shared" si="17"/>
        <v>0</v>
      </c>
      <c r="H153" s="225">
        <f t="shared" si="17"/>
        <v>0</v>
      </c>
      <c r="I153" s="238">
        <f t="shared" si="17"/>
        <v>0</v>
      </c>
      <c r="J153" s="112">
        <f t="shared" si="17"/>
        <v>0</v>
      </c>
      <c r="K153" s="112">
        <f t="shared" si="17"/>
        <v>0</v>
      </c>
      <c r="L153" s="112">
        <f t="shared" si="17"/>
        <v>0</v>
      </c>
      <c r="M153" s="112">
        <f t="shared" si="17"/>
        <v>0</v>
      </c>
      <c r="N153" s="187">
        <f t="shared" si="17"/>
        <v>0</v>
      </c>
      <c r="O153" s="112">
        <f t="shared" si="17"/>
        <v>0</v>
      </c>
    </row>
    <row r="154" spans="1:15">
      <c r="A154" s="35" t="s">
        <v>246</v>
      </c>
      <c r="B154" s="35"/>
      <c r="C154" s="116"/>
      <c r="D154" s="116"/>
      <c r="E154" s="116"/>
      <c r="F154" s="116"/>
      <c r="G154" s="116"/>
      <c r="H154" s="217"/>
      <c r="I154" s="230"/>
      <c r="J154" s="116"/>
      <c r="K154" s="116"/>
      <c r="L154" s="116"/>
      <c r="M154" s="116"/>
      <c r="N154" s="181"/>
      <c r="O154" s="116"/>
    </row>
    <row r="155" spans="1:15" s="51" customFormat="1">
      <c r="A155" s="49" t="s">
        <v>247</v>
      </c>
      <c r="B155" s="49"/>
      <c r="C155" s="112">
        <f>SUM(C154,C153,C147)</f>
        <v>0</v>
      </c>
      <c r="D155" s="112">
        <f t="shared" ref="D155:N155" si="18">SUM(D154,D153,D147)</f>
        <v>0</v>
      </c>
      <c r="E155" s="112">
        <f t="shared" si="18"/>
        <v>0</v>
      </c>
      <c r="F155" s="112">
        <f t="shared" si="18"/>
        <v>0</v>
      </c>
      <c r="G155" s="112">
        <f t="shared" si="18"/>
        <v>0</v>
      </c>
      <c r="H155" s="225">
        <f t="shared" si="18"/>
        <v>0</v>
      </c>
      <c r="I155" s="238">
        <f t="shared" si="18"/>
        <v>0</v>
      </c>
      <c r="J155" s="112">
        <f t="shared" si="18"/>
        <v>0</v>
      </c>
      <c r="K155" s="112">
        <f t="shared" si="18"/>
        <v>0</v>
      </c>
      <c r="L155" s="112">
        <f t="shared" si="18"/>
        <v>0</v>
      </c>
      <c r="M155" s="112">
        <f t="shared" si="18"/>
        <v>0</v>
      </c>
      <c r="N155" s="187">
        <f t="shared" si="18"/>
        <v>0</v>
      </c>
      <c r="O155" s="112">
        <f>SUM(O154,O153,O147)</f>
        <v>0</v>
      </c>
    </row>
    <row r="156" spans="1:15" hidden="1">
      <c r="A156" s="37" t="s">
        <v>132</v>
      </c>
      <c r="B156" s="37"/>
      <c r="C156" s="116"/>
      <c r="D156" s="116"/>
      <c r="E156" s="116"/>
      <c r="F156" s="116"/>
      <c r="G156" s="116"/>
      <c r="H156" s="217"/>
      <c r="I156" s="230"/>
      <c r="J156" s="116"/>
      <c r="K156" s="116"/>
      <c r="L156" s="116"/>
      <c r="M156" s="116"/>
      <c r="N156" s="181"/>
      <c r="O156" s="116"/>
    </row>
    <row r="157" spans="1:15">
      <c r="A157" s="37" t="s">
        <v>133</v>
      </c>
      <c r="B157" s="37"/>
      <c r="C157" s="116"/>
      <c r="D157" s="116"/>
      <c r="E157" s="116"/>
      <c r="F157" s="116"/>
      <c r="G157" s="116"/>
      <c r="H157" s="217"/>
      <c r="I157" s="230"/>
      <c r="J157" s="116"/>
      <c r="K157" s="116"/>
      <c r="L157" s="116"/>
      <c r="M157" s="116"/>
      <c r="N157" s="181"/>
      <c r="O157" s="116"/>
    </row>
    <row r="158" spans="1:15">
      <c r="A158" s="37" t="s">
        <v>134</v>
      </c>
      <c r="B158" s="37"/>
      <c r="C158" s="116"/>
      <c r="D158" s="116"/>
      <c r="E158" s="116"/>
      <c r="F158" s="116"/>
      <c r="G158" s="116"/>
      <c r="H158" s="217"/>
      <c r="I158" s="230"/>
      <c r="J158" s="116"/>
      <c r="K158" s="116"/>
      <c r="L158" s="116"/>
      <c r="M158" s="116"/>
      <c r="N158" s="181"/>
      <c r="O158" s="117"/>
    </row>
    <row r="159" spans="1:15" s="51" customFormat="1">
      <c r="A159" s="46" t="s">
        <v>135</v>
      </c>
      <c r="B159" s="46"/>
      <c r="C159" s="112">
        <f>SUM(C156:C158,C155,C145)</f>
        <v>0</v>
      </c>
      <c r="D159" s="112">
        <f t="shared" ref="D159:N159" si="19">SUM(D156:D158,D155,D145)</f>
        <v>0</v>
      </c>
      <c r="E159" s="112">
        <f t="shared" si="19"/>
        <v>0</v>
      </c>
      <c r="F159" s="112">
        <f t="shared" si="19"/>
        <v>0</v>
      </c>
      <c r="G159" s="112">
        <f t="shared" si="19"/>
        <v>0</v>
      </c>
      <c r="H159" s="225">
        <f t="shared" si="19"/>
        <v>0</v>
      </c>
      <c r="I159" s="238">
        <f t="shared" si="19"/>
        <v>0</v>
      </c>
      <c r="J159" s="112">
        <f t="shared" si="19"/>
        <v>0</v>
      </c>
      <c r="K159" s="112">
        <f t="shared" si="19"/>
        <v>0</v>
      </c>
      <c r="L159" s="112">
        <f t="shared" si="19"/>
        <v>0</v>
      </c>
      <c r="M159" s="112">
        <f t="shared" si="19"/>
        <v>0</v>
      </c>
      <c r="N159" s="187">
        <f t="shared" si="19"/>
        <v>0</v>
      </c>
      <c r="O159" s="112">
        <f>SUM(O156:O158,O155,O145)</f>
        <v>0</v>
      </c>
    </row>
    <row r="160" spans="1:15">
      <c r="A160" s="23" t="s">
        <v>136</v>
      </c>
      <c r="B160" s="23"/>
      <c r="C160" s="116"/>
      <c r="D160" s="116"/>
      <c r="E160" s="116"/>
      <c r="F160" s="116"/>
      <c r="G160" s="116"/>
      <c r="H160" s="217"/>
      <c r="I160" s="242"/>
      <c r="J160" s="116"/>
      <c r="K160" s="116"/>
      <c r="L160" s="116"/>
      <c r="M160" s="116"/>
      <c r="N160" s="181"/>
      <c r="O160" s="116"/>
    </row>
    <row r="161" spans="1:15" hidden="1">
      <c r="A161" s="23" t="s">
        <v>137</v>
      </c>
      <c r="B161" s="23"/>
      <c r="C161" s="116"/>
      <c r="D161" s="116"/>
      <c r="E161" s="116"/>
      <c r="F161" s="116"/>
      <c r="G161" s="116"/>
      <c r="H161" s="217"/>
      <c r="I161" s="230"/>
      <c r="J161" s="116"/>
      <c r="K161" s="116"/>
      <c r="L161" s="116"/>
      <c r="M161" s="116"/>
      <c r="N161" s="181"/>
      <c r="O161" s="116"/>
    </row>
    <row r="162" spans="1:15" hidden="1">
      <c r="A162" s="23" t="s">
        <v>138</v>
      </c>
      <c r="B162" s="23"/>
      <c r="C162" s="116"/>
      <c r="D162" s="116"/>
      <c r="E162" s="116"/>
      <c r="F162" s="116"/>
      <c r="G162" s="116"/>
      <c r="H162" s="217"/>
      <c r="I162" s="230"/>
      <c r="J162" s="116"/>
      <c r="K162" s="116"/>
      <c r="L162" s="116"/>
      <c r="M162" s="116"/>
      <c r="N162" s="181"/>
      <c r="O162" s="116"/>
    </row>
    <row r="163" spans="1:15" hidden="1">
      <c r="A163" s="23" t="s">
        <v>139</v>
      </c>
      <c r="B163" s="23"/>
      <c r="C163" s="116"/>
      <c r="D163" s="116"/>
      <c r="E163" s="116"/>
      <c r="F163" s="116"/>
      <c r="G163" s="116"/>
      <c r="H163" s="217"/>
      <c r="I163" s="230"/>
      <c r="J163" s="116"/>
      <c r="K163" s="116"/>
      <c r="L163" s="116"/>
      <c r="M163" s="116"/>
      <c r="N163" s="181"/>
      <c r="O163" s="116"/>
    </row>
    <row r="164" spans="1:15">
      <c r="A164" s="23" t="s">
        <v>140</v>
      </c>
      <c r="B164" s="23"/>
      <c r="C164" s="116">
        <v>0</v>
      </c>
      <c r="D164" s="116">
        <v>0</v>
      </c>
      <c r="E164" s="116">
        <v>0</v>
      </c>
      <c r="F164" s="116">
        <v>0</v>
      </c>
      <c r="G164" s="116">
        <v>0</v>
      </c>
      <c r="H164" s="116">
        <v>0</v>
      </c>
      <c r="I164" s="116">
        <v>0</v>
      </c>
      <c r="J164" s="116">
        <v>0</v>
      </c>
      <c r="K164" s="116">
        <v>0</v>
      </c>
      <c r="L164" s="116">
        <v>0</v>
      </c>
      <c r="M164" s="116">
        <v>0</v>
      </c>
      <c r="N164" s="116">
        <v>0</v>
      </c>
      <c r="O164" s="116">
        <f>SUM(C164:N164)</f>
        <v>0</v>
      </c>
    </row>
    <row r="165" spans="1:15" hidden="1">
      <c r="A165" s="23" t="s">
        <v>141</v>
      </c>
      <c r="B165" s="23"/>
      <c r="C165" s="116"/>
      <c r="D165" s="116"/>
      <c r="E165" s="116"/>
      <c r="F165" s="116"/>
      <c r="G165" s="116"/>
      <c r="H165" s="217"/>
      <c r="I165" s="230"/>
      <c r="J165" s="116"/>
      <c r="K165" s="116"/>
      <c r="L165" s="116"/>
      <c r="M165" s="116"/>
      <c r="N165" s="181"/>
      <c r="O165" s="116"/>
    </row>
    <row r="166" spans="1:15">
      <c r="A166" s="23" t="s">
        <v>311</v>
      </c>
      <c r="B166" s="23"/>
      <c r="C166" s="116"/>
      <c r="D166" s="116"/>
      <c r="E166" s="116"/>
      <c r="F166" s="116"/>
      <c r="G166" s="116"/>
      <c r="H166" s="217"/>
      <c r="I166" s="242"/>
      <c r="J166" s="116"/>
      <c r="K166" s="116"/>
      <c r="L166" s="116"/>
      <c r="M166" s="116"/>
      <c r="N166" s="181"/>
      <c r="O166" s="117"/>
    </row>
    <row r="167" spans="1:15" hidden="1">
      <c r="A167" s="23" t="s">
        <v>143</v>
      </c>
      <c r="B167" s="23"/>
      <c r="C167" s="116"/>
      <c r="D167" s="116"/>
      <c r="E167" s="116"/>
      <c r="F167" s="116"/>
      <c r="G167" s="116"/>
      <c r="H167" s="217"/>
      <c r="I167" s="230"/>
      <c r="J167" s="116"/>
      <c r="K167" s="116"/>
      <c r="L167" s="116"/>
      <c r="M167" s="116"/>
      <c r="N167" s="181"/>
      <c r="O167" s="116"/>
    </row>
    <row r="168" spans="1:15" s="39" customFormat="1">
      <c r="A168" s="27" t="s">
        <v>144</v>
      </c>
      <c r="B168" s="27"/>
      <c r="C168" s="127">
        <f t="shared" ref="C168:N168" si="20">SUM(C122:C128,C159,C160:C167)</f>
        <v>0</v>
      </c>
      <c r="D168" s="127">
        <f t="shared" si="20"/>
        <v>0</v>
      </c>
      <c r="E168" s="127">
        <f t="shared" si="20"/>
        <v>0</v>
      </c>
      <c r="F168" s="127">
        <f t="shared" si="20"/>
        <v>0</v>
      </c>
      <c r="G168" s="127">
        <f t="shared" si="20"/>
        <v>0</v>
      </c>
      <c r="H168" s="222">
        <f t="shared" si="20"/>
        <v>0</v>
      </c>
      <c r="I168" s="235">
        <f t="shared" si="20"/>
        <v>0</v>
      </c>
      <c r="J168" s="127">
        <f t="shared" si="20"/>
        <v>0</v>
      </c>
      <c r="K168" s="127">
        <f t="shared" si="20"/>
        <v>0</v>
      </c>
      <c r="L168" s="127">
        <f t="shared" si="20"/>
        <v>0</v>
      </c>
      <c r="M168" s="127">
        <f t="shared" si="20"/>
        <v>0</v>
      </c>
      <c r="N168" s="184">
        <f t="shared" si="20"/>
        <v>0</v>
      </c>
      <c r="O168" s="127">
        <f>SUM(O122:O128,O159,O160:O167)</f>
        <v>0</v>
      </c>
    </row>
    <row r="169" spans="1:15" s="39" customFormat="1" ht="6" customHeight="1">
      <c r="A169" s="45"/>
      <c r="B169" s="45"/>
      <c r="C169" s="148"/>
      <c r="D169" s="148"/>
      <c r="E169" s="148"/>
      <c r="F169" s="148"/>
      <c r="G169" s="148"/>
      <c r="H169" s="228"/>
      <c r="I169" s="241"/>
      <c r="J169" s="148"/>
      <c r="K169" s="148"/>
      <c r="L169" s="148"/>
      <c r="M169" s="148"/>
      <c r="N169" s="190"/>
      <c r="O169" s="148"/>
    </row>
    <row r="170" spans="1:15">
      <c r="A170" s="27" t="s">
        <v>145</v>
      </c>
      <c r="B170" s="27"/>
      <c r="C170" s="114"/>
      <c r="D170" s="114"/>
      <c r="E170" s="114"/>
      <c r="F170" s="114"/>
      <c r="G170" s="114"/>
      <c r="H170" s="220"/>
      <c r="I170" s="233"/>
      <c r="J170" s="114"/>
      <c r="K170" s="114"/>
      <c r="L170" s="114"/>
      <c r="M170" s="114"/>
      <c r="N170" s="183"/>
      <c r="O170" s="114"/>
    </row>
    <row r="171" spans="1:15" hidden="1">
      <c r="A171" s="23" t="s">
        <v>146</v>
      </c>
      <c r="B171" s="23"/>
      <c r="C171" s="116"/>
      <c r="D171" s="116"/>
      <c r="E171" s="116"/>
      <c r="F171" s="116"/>
      <c r="G171" s="116"/>
      <c r="H171" s="217"/>
      <c r="I171" s="230"/>
      <c r="J171" s="116"/>
      <c r="K171" s="116"/>
      <c r="L171" s="116"/>
      <c r="M171" s="116"/>
      <c r="N171" s="181"/>
      <c r="O171" s="116"/>
    </row>
    <row r="172" spans="1:15" hidden="1">
      <c r="A172" s="23" t="s">
        <v>147</v>
      </c>
      <c r="B172" s="23"/>
      <c r="C172" s="116"/>
      <c r="D172" s="116"/>
      <c r="E172" s="116"/>
      <c r="F172" s="116"/>
      <c r="G172" s="116"/>
      <c r="H172" s="217"/>
      <c r="I172" s="230"/>
      <c r="J172" s="116"/>
      <c r="K172" s="116"/>
      <c r="L172" s="116"/>
      <c r="M172" s="116"/>
      <c r="N172" s="181"/>
      <c r="O172" s="116"/>
    </row>
    <row r="173" spans="1:15" hidden="1">
      <c r="A173" s="23" t="s">
        <v>148</v>
      </c>
      <c r="B173" s="23"/>
      <c r="C173" s="116"/>
      <c r="D173" s="116"/>
      <c r="E173" s="116"/>
      <c r="F173" s="116"/>
      <c r="G173" s="116"/>
      <c r="H173" s="217"/>
      <c r="I173" s="230"/>
      <c r="J173" s="116"/>
      <c r="K173" s="116"/>
      <c r="L173" s="116"/>
      <c r="M173" s="116"/>
      <c r="N173" s="181"/>
      <c r="O173" s="116"/>
    </row>
    <row r="174" spans="1:15">
      <c r="A174" s="23" t="s">
        <v>249</v>
      </c>
      <c r="B174" s="23"/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f>SUM(C174:N174)</f>
        <v>0</v>
      </c>
    </row>
    <row r="175" spans="1:15">
      <c r="A175" s="23" t="s">
        <v>250</v>
      </c>
      <c r="B175" s="23"/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f>SUM(C175:N175)</f>
        <v>0</v>
      </c>
    </row>
    <row r="176" spans="1:15">
      <c r="A176" s="23" t="s">
        <v>151</v>
      </c>
      <c r="B176" s="23"/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f>SUM(C176:N176)</f>
        <v>0</v>
      </c>
    </row>
    <row r="177" spans="1:15">
      <c r="A177" s="23" t="s">
        <v>251</v>
      </c>
      <c r="B177" s="23"/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f>SUM(C177:N177)</f>
        <v>0</v>
      </c>
    </row>
    <row r="178" spans="1:15" hidden="1">
      <c r="A178" s="23" t="s">
        <v>152</v>
      </c>
      <c r="B178" s="23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1:15" s="48" customFormat="1">
      <c r="A179" s="53" t="s">
        <v>153</v>
      </c>
      <c r="B179" s="53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1:15">
      <c r="A180" s="31" t="s">
        <v>154</v>
      </c>
      <c r="B180" s="31"/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f>SUM(C180:N180)</f>
        <v>0</v>
      </c>
    </row>
    <row r="181" spans="1:15">
      <c r="A181" s="31" t="s">
        <v>155</v>
      </c>
      <c r="B181" s="31"/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f>SUM(C181:N181)</f>
        <v>0</v>
      </c>
    </row>
    <row r="182" spans="1:15">
      <c r="A182" s="31" t="s">
        <v>156</v>
      </c>
      <c r="B182" s="31"/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f>SUM(C182:N182)</f>
        <v>0</v>
      </c>
    </row>
    <row r="183" spans="1:15">
      <c r="A183" s="31" t="s">
        <v>157</v>
      </c>
      <c r="B183" s="31"/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0</v>
      </c>
      <c r="O183" s="116">
        <f>SUM(C183:N183)</f>
        <v>0</v>
      </c>
    </row>
    <row r="184" spans="1:15">
      <c r="A184" s="31" t="s">
        <v>158</v>
      </c>
      <c r="B184" s="31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1:15">
      <c r="A185" s="31" t="s">
        <v>159</v>
      </c>
      <c r="B185" s="31"/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f>SUM(C185:N185)</f>
        <v>0</v>
      </c>
    </row>
    <row r="186" spans="1:15" s="51" customFormat="1">
      <c r="A186" s="53" t="s">
        <v>160</v>
      </c>
      <c r="B186" s="53"/>
      <c r="C186" s="112">
        <f>SUM(C180:C185)</f>
        <v>0</v>
      </c>
      <c r="D186" s="112">
        <f t="shared" ref="D186:N186" si="21">SUM(D180:D185)</f>
        <v>0</v>
      </c>
      <c r="E186" s="112">
        <f t="shared" si="21"/>
        <v>0</v>
      </c>
      <c r="F186" s="112">
        <f t="shared" si="21"/>
        <v>0</v>
      </c>
      <c r="G186" s="112">
        <f t="shared" si="21"/>
        <v>0</v>
      </c>
      <c r="H186" s="112">
        <f t="shared" si="21"/>
        <v>0</v>
      </c>
      <c r="I186" s="112">
        <f t="shared" si="21"/>
        <v>0</v>
      </c>
      <c r="J186" s="112">
        <f t="shared" si="21"/>
        <v>0</v>
      </c>
      <c r="K186" s="112">
        <f t="shared" si="21"/>
        <v>0</v>
      </c>
      <c r="L186" s="112">
        <f t="shared" si="21"/>
        <v>0</v>
      </c>
      <c r="M186" s="112">
        <f t="shared" si="21"/>
        <v>0</v>
      </c>
      <c r="N186" s="112">
        <f t="shared" si="21"/>
        <v>0</v>
      </c>
      <c r="O186" s="112">
        <f t="shared" ref="O186" si="22">SUM(O180:O185)</f>
        <v>0</v>
      </c>
    </row>
    <row r="187" spans="1:15" hidden="1">
      <c r="A187" s="23" t="s">
        <v>161</v>
      </c>
      <c r="B187" s="23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1:15">
      <c r="A188" s="23" t="s">
        <v>162</v>
      </c>
      <c r="B188" s="23"/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f>SUM(C188:N188)</f>
        <v>0</v>
      </c>
    </row>
    <row r="189" spans="1:15" ht="15" customHeight="1">
      <c r="A189" s="23" t="s">
        <v>163</v>
      </c>
      <c r="B189" s="96"/>
      <c r="C189" s="408">
        <v>0</v>
      </c>
      <c r="D189" s="408">
        <v>0</v>
      </c>
      <c r="E189" s="408">
        <v>0</v>
      </c>
      <c r="F189" s="408">
        <v>0</v>
      </c>
      <c r="G189" s="408">
        <v>0</v>
      </c>
      <c r="H189" s="408">
        <v>0</v>
      </c>
      <c r="I189" s="408">
        <v>0</v>
      </c>
      <c r="J189" s="408">
        <v>0</v>
      </c>
      <c r="K189" s="408">
        <v>0</v>
      </c>
      <c r="L189" s="408">
        <v>0</v>
      </c>
      <c r="M189" s="408">
        <v>0</v>
      </c>
      <c r="N189" s="408">
        <v>0</v>
      </c>
      <c r="O189" s="410">
        <f>SUM(C189:N190)</f>
        <v>0</v>
      </c>
    </row>
    <row r="190" spans="1:15" ht="36" customHeight="1">
      <c r="A190" s="23" t="s">
        <v>164</v>
      </c>
      <c r="B190" s="97"/>
      <c r="C190" s="409"/>
      <c r="D190" s="409"/>
      <c r="E190" s="409"/>
      <c r="F190" s="409"/>
      <c r="G190" s="409"/>
      <c r="H190" s="409"/>
      <c r="I190" s="409"/>
      <c r="J190" s="409"/>
      <c r="K190" s="409"/>
      <c r="L190" s="409"/>
      <c r="M190" s="409"/>
      <c r="N190" s="409"/>
      <c r="O190" s="411"/>
    </row>
    <row r="191" spans="1:15" s="39" customFormat="1">
      <c r="A191" s="27" t="s">
        <v>165</v>
      </c>
      <c r="B191" s="27"/>
      <c r="C191" s="127">
        <f t="shared" ref="C191:O191" si="23">SUM(C171:C178,C186,C187:C190)</f>
        <v>0</v>
      </c>
      <c r="D191" s="127">
        <f t="shared" si="23"/>
        <v>0</v>
      </c>
      <c r="E191" s="127">
        <f t="shared" si="23"/>
        <v>0</v>
      </c>
      <c r="F191" s="127">
        <f t="shared" si="23"/>
        <v>0</v>
      </c>
      <c r="G191" s="127">
        <f t="shared" si="23"/>
        <v>0</v>
      </c>
      <c r="H191" s="222">
        <f t="shared" si="23"/>
        <v>0</v>
      </c>
      <c r="I191" s="235">
        <f>SUM(I171:I178,I186,I187:I190)</f>
        <v>0</v>
      </c>
      <c r="J191" s="127">
        <f t="shared" si="23"/>
        <v>0</v>
      </c>
      <c r="K191" s="127">
        <f t="shared" si="23"/>
        <v>0</v>
      </c>
      <c r="L191" s="127">
        <f t="shared" si="23"/>
        <v>0</v>
      </c>
      <c r="M191" s="127">
        <f t="shared" si="23"/>
        <v>0</v>
      </c>
      <c r="N191" s="184">
        <f t="shared" si="23"/>
        <v>0</v>
      </c>
      <c r="O191" s="127">
        <f t="shared" si="23"/>
        <v>0</v>
      </c>
    </row>
    <row r="192" spans="1:15" s="39" customFormat="1" ht="6" customHeight="1">
      <c r="A192" s="45"/>
      <c r="B192" s="45"/>
      <c r="C192" s="148"/>
      <c r="D192" s="148"/>
      <c r="E192" s="148"/>
      <c r="F192" s="148"/>
      <c r="G192" s="148"/>
      <c r="H192" s="228"/>
      <c r="I192" s="241"/>
      <c r="J192" s="148"/>
      <c r="K192" s="148"/>
      <c r="L192" s="148"/>
      <c r="M192" s="148"/>
      <c r="N192" s="190"/>
      <c r="O192" s="148"/>
    </row>
    <row r="193" spans="1:15">
      <c r="A193" s="27" t="s">
        <v>166</v>
      </c>
      <c r="B193" s="27"/>
      <c r="C193" s="114"/>
      <c r="D193" s="114"/>
      <c r="E193" s="114"/>
      <c r="F193" s="114"/>
      <c r="G193" s="114"/>
      <c r="H193" s="220"/>
      <c r="I193" s="233"/>
      <c r="J193" s="114"/>
      <c r="K193" s="114"/>
      <c r="L193" s="114"/>
      <c r="M193" s="114"/>
      <c r="N193" s="183"/>
      <c r="O193" s="114"/>
    </row>
    <row r="194" spans="1:15">
      <c r="A194" s="23" t="s">
        <v>167</v>
      </c>
      <c r="B194" s="23"/>
      <c r="C194" s="116"/>
      <c r="D194" s="116"/>
      <c r="E194" s="116"/>
      <c r="F194" s="116"/>
      <c r="G194" s="116"/>
      <c r="H194" s="217"/>
      <c r="I194" s="230"/>
      <c r="J194" s="116"/>
      <c r="K194" s="116"/>
      <c r="L194" s="116"/>
      <c r="M194" s="116"/>
      <c r="N194" s="181"/>
      <c r="O194" s="116"/>
    </row>
    <row r="195" spans="1:15">
      <c r="A195" s="23" t="s">
        <v>168</v>
      </c>
      <c r="B195" s="23"/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f>SUM(C195:N195)</f>
        <v>0</v>
      </c>
    </row>
    <row r="196" spans="1:15">
      <c r="A196" s="23" t="s">
        <v>169</v>
      </c>
      <c r="B196" s="23"/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f>SUM(C196:N196)</f>
        <v>0</v>
      </c>
    </row>
    <row r="197" spans="1:15">
      <c r="A197" s="23" t="s">
        <v>170</v>
      </c>
      <c r="B197" s="23"/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f>SUM(C197:N197)</f>
        <v>0</v>
      </c>
    </row>
    <row r="198" spans="1:15">
      <c r="A198" s="23" t="s">
        <v>171</v>
      </c>
      <c r="B198" s="23"/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f>SUM(C198:N198)</f>
        <v>0</v>
      </c>
    </row>
    <row r="199" spans="1:15" s="39" customFormat="1">
      <c r="A199" s="27" t="s">
        <v>172</v>
      </c>
      <c r="B199" s="27"/>
      <c r="C199" s="127">
        <f>SUM(C194:C198)</f>
        <v>0</v>
      </c>
      <c r="D199" s="127">
        <f t="shared" ref="D199:N199" si="24">SUM(D194:D198)</f>
        <v>0</v>
      </c>
      <c r="E199" s="127">
        <f t="shared" si="24"/>
        <v>0</v>
      </c>
      <c r="F199" s="127">
        <f t="shared" si="24"/>
        <v>0</v>
      </c>
      <c r="G199" s="127">
        <f t="shared" si="24"/>
        <v>0</v>
      </c>
      <c r="H199" s="222">
        <f t="shared" si="24"/>
        <v>0</v>
      </c>
      <c r="I199" s="235">
        <f t="shared" si="24"/>
        <v>0</v>
      </c>
      <c r="J199" s="127">
        <f t="shared" si="24"/>
        <v>0</v>
      </c>
      <c r="K199" s="127">
        <f t="shared" si="24"/>
        <v>0</v>
      </c>
      <c r="L199" s="127">
        <f t="shared" si="24"/>
        <v>0</v>
      </c>
      <c r="M199" s="127">
        <f t="shared" si="24"/>
        <v>0</v>
      </c>
      <c r="N199" s="184">
        <f t="shared" si="24"/>
        <v>0</v>
      </c>
      <c r="O199" s="127">
        <f>SUM(O194:O198)</f>
        <v>0</v>
      </c>
    </row>
    <row r="200" spans="1:15" s="39" customFormat="1" ht="6" customHeight="1">
      <c r="A200" s="45"/>
      <c r="B200" s="45"/>
      <c r="C200" s="148"/>
      <c r="D200" s="148"/>
      <c r="E200" s="148"/>
      <c r="F200" s="148"/>
      <c r="G200" s="148"/>
      <c r="H200" s="228"/>
      <c r="I200" s="241"/>
      <c r="J200" s="148"/>
      <c r="K200" s="148"/>
      <c r="L200" s="148"/>
      <c r="M200" s="148"/>
      <c r="N200" s="190"/>
      <c r="O200" s="148"/>
    </row>
    <row r="201" spans="1:15">
      <c r="A201" s="27" t="s">
        <v>173</v>
      </c>
      <c r="B201" s="27"/>
      <c r="C201" s="114"/>
      <c r="D201" s="114"/>
      <c r="E201" s="114"/>
      <c r="F201" s="114"/>
      <c r="G201" s="114"/>
      <c r="H201" s="220"/>
      <c r="I201" s="233"/>
      <c r="J201" s="114"/>
      <c r="K201" s="114"/>
      <c r="L201" s="114"/>
      <c r="M201" s="114"/>
      <c r="N201" s="183"/>
      <c r="O201" s="114"/>
    </row>
    <row r="202" spans="1:15" s="48" customFormat="1">
      <c r="A202" s="53" t="s">
        <v>174</v>
      </c>
      <c r="B202" s="53"/>
      <c r="C202" s="119"/>
      <c r="D202" s="119"/>
      <c r="E202" s="119"/>
      <c r="F202" s="119"/>
      <c r="G202" s="119"/>
      <c r="H202" s="224"/>
      <c r="I202" s="237"/>
      <c r="J202" s="119"/>
      <c r="K202" s="119"/>
      <c r="L202" s="119"/>
      <c r="M202" s="119"/>
      <c r="N202" s="186"/>
      <c r="O202" s="119"/>
    </row>
    <row r="203" spans="1:15">
      <c r="A203" s="31" t="s">
        <v>313</v>
      </c>
      <c r="B203" s="31"/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0</v>
      </c>
      <c r="O203" s="116">
        <f>SUM(C203:N203)</f>
        <v>0</v>
      </c>
    </row>
    <row r="204" spans="1:15">
      <c r="A204" s="31" t="s">
        <v>176</v>
      </c>
      <c r="B204" s="31"/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f>SUM(C204:N204)</f>
        <v>0</v>
      </c>
    </row>
    <row r="205" spans="1:15">
      <c r="A205" s="31" t="s">
        <v>177</v>
      </c>
      <c r="B205" s="31"/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f>SUM(C205:N205)</f>
        <v>0</v>
      </c>
    </row>
    <row r="206" spans="1:15">
      <c r="A206" s="31" t="s">
        <v>178</v>
      </c>
      <c r="B206" s="31"/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f>SUM(C206:N206)</f>
        <v>0</v>
      </c>
    </row>
    <row r="207" spans="1:15">
      <c r="A207" s="31" t="s">
        <v>179</v>
      </c>
      <c r="B207" s="98"/>
      <c r="C207" s="156">
        <v>0</v>
      </c>
      <c r="D207" s="156">
        <v>0</v>
      </c>
      <c r="E207" s="156">
        <v>0</v>
      </c>
      <c r="F207" s="156">
        <v>0</v>
      </c>
      <c r="G207" s="156">
        <v>0</v>
      </c>
      <c r="H207" s="156">
        <v>0</v>
      </c>
      <c r="I207" s="156">
        <v>0</v>
      </c>
      <c r="J207" s="156">
        <v>0</v>
      </c>
      <c r="K207" s="156">
        <v>0</v>
      </c>
      <c r="L207" s="156">
        <v>0</v>
      </c>
      <c r="M207" s="156">
        <v>0</v>
      </c>
      <c r="N207" s="156">
        <v>0</v>
      </c>
      <c r="O207" s="116">
        <f>SUM(C207:N207)</f>
        <v>0</v>
      </c>
    </row>
    <row r="208" spans="1:15" s="51" customFormat="1">
      <c r="A208" s="53" t="s">
        <v>180</v>
      </c>
      <c r="B208" s="53"/>
      <c r="C208" s="112">
        <f>SUM(C203:C207)</f>
        <v>0</v>
      </c>
      <c r="D208" s="112">
        <f t="shared" ref="D208:O208" si="25">SUM(D203:D207)</f>
        <v>0</v>
      </c>
      <c r="E208" s="112">
        <f t="shared" si="25"/>
        <v>0</v>
      </c>
      <c r="F208" s="112">
        <f t="shared" si="25"/>
        <v>0</v>
      </c>
      <c r="G208" s="112">
        <f t="shared" si="25"/>
        <v>0</v>
      </c>
      <c r="H208" s="225">
        <f t="shared" si="25"/>
        <v>0</v>
      </c>
      <c r="I208" s="238">
        <f t="shared" si="25"/>
        <v>0</v>
      </c>
      <c r="J208" s="112">
        <f t="shared" si="25"/>
        <v>0</v>
      </c>
      <c r="K208" s="112">
        <f t="shared" si="25"/>
        <v>0</v>
      </c>
      <c r="L208" s="112">
        <f t="shared" si="25"/>
        <v>0</v>
      </c>
      <c r="M208" s="112">
        <f t="shared" si="25"/>
        <v>0</v>
      </c>
      <c r="N208" s="187">
        <f t="shared" si="25"/>
        <v>0</v>
      </c>
      <c r="O208" s="112">
        <f t="shared" si="25"/>
        <v>0</v>
      </c>
    </row>
    <row r="209" spans="1:15" hidden="1">
      <c r="A209" s="23" t="s">
        <v>181</v>
      </c>
      <c r="B209" s="23"/>
      <c r="C209" s="116"/>
      <c r="D209" s="116"/>
      <c r="E209" s="116"/>
      <c r="F209" s="116"/>
      <c r="G209" s="116"/>
      <c r="H209" s="217"/>
      <c r="I209" s="230"/>
      <c r="J209" s="116"/>
      <c r="K209" s="116"/>
      <c r="L209" s="116"/>
      <c r="M209" s="116"/>
      <c r="N209" s="181"/>
      <c r="O209" s="116"/>
    </row>
    <row r="210" spans="1:15" hidden="1">
      <c r="A210" s="23" t="s">
        <v>182</v>
      </c>
      <c r="B210" s="23"/>
      <c r="C210" s="116"/>
      <c r="D210" s="116"/>
      <c r="E210" s="116"/>
      <c r="F210" s="116"/>
      <c r="G210" s="116"/>
      <c r="H210" s="217"/>
      <c r="I210" s="230"/>
      <c r="J210" s="116"/>
      <c r="K210" s="116"/>
      <c r="L210" s="116"/>
      <c r="M210" s="116"/>
      <c r="N210" s="181"/>
      <c r="O210" s="116"/>
    </row>
    <row r="211" spans="1:15">
      <c r="A211" s="23" t="s">
        <v>183</v>
      </c>
      <c r="B211" s="23"/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f>SUM(C211:N211)</f>
        <v>0</v>
      </c>
    </row>
    <row r="212" spans="1:15">
      <c r="A212" s="23" t="s">
        <v>184</v>
      </c>
      <c r="B212" s="23"/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f>SUM(C212:N212)</f>
        <v>0</v>
      </c>
    </row>
    <row r="213" spans="1:15" hidden="1">
      <c r="A213" s="23" t="s">
        <v>185</v>
      </c>
      <c r="B213" s="23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1:15" hidden="1">
      <c r="A214" s="23" t="s">
        <v>186</v>
      </c>
      <c r="B214" s="23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1:15">
      <c r="A215" s="23" t="s">
        <v>187</v>
      </c>
      <c r="B215" s="23"/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f>SUM(C215:N215)</f>
        <v>0</v>
      </c>
    </row>
    <row r="216" spans="1:15" s="48" customFormat="1">
      <c r="A216" s="53" t="s">
        <v>188</v>
      </c>
      <c r="B216" s="53"/>
      <c r="C216" s="119"/>
      <c r="D216" s="119"/>
      <c r="E216" s="119"/>
      <c r="F216" s="119"/>
      <c r="G216" s="119"/>
      <c r="H216" s="224"/>
      <c r="I216" s="237"/>
      <c r="J216" s="119"/>
      <c r="K216" s="119"/>
      <c r="L216" s="119"/>
      <c r="M216" s="119"/>
      <c r="N216" s="186"/>
      <c r="O216" s="119"/>
    </row>
    <row r="217" spans="1:15">
      <c r="A217" s="31" t="s">
        <v>189</v>
      </c>
      <c r="B217" s="31"/>
      <c r="C217" s="116"/>
      <c r="D217" s="116"/>
      <c r="E217" s="116"/>
      <c r="F217" s="116"/>
      <c r="G217" s="116"/>
      <c r="H217" s="217"/>
      <c r="I217" s="230"/>
      <c r="J217" s="116"/>
      <c r="K217" s="116"/>
      <c r="L217" s="116"/>
      <c r="M217" s="116"/>
      <c r="N217" s="181"/>
      <c r="O217" s="116"/>
    </row>
    <row r="218" spans="1:15" hidden="1">
      <c r="A218" s="31" t="s">
        <v>190</v>
      </c>
      <c r="B218" s="31"/>
      <c r="C218" s="116"/>
      <c r="D218" s="116"/>
      <c r="E218" s="116"/>
      <c r="F218" s="116"/>
      <c r="G218" s="116"/>
      <c r="H218" s="217"/>
      <c r="I218" s="230"/>
      <c r="J218" s="116"/>
      <c r="K218" s="116"/>
      <c r="L218" s="116"/>
      <c r="M218" s="116"/>
      <c r="N218" s="181"/>
      <c r="O218" s="116"/>
    </row>
    <row r="219" spans="1:15">
      <c r="A219" s="31" t="s">
        <v>191</v>
      </c>
      <c r="B219" s="31"/>
      <c r="C219" s="117"/>
      <c r="D219" s="117"/>
      <c r="E219" s="117"/>
      <c r="F219" s="117"/>
      <c r="G219" s="117"/>
      <c r="H219" s="223"/>
      <c r="I219" s="236"/>
      <c r="J219" s="117"/>
      <c r="K219" s="117"/>
      <c r="L219" s="117"/>
      <c r="M219" s="117"/>
      <c r="N219" s="185"/>
      <c r="O219" s="117"/>
    </row>
    <row r="220" spans="1:15" s="48" customFormat="1">
      <c r="A220" s="53" t="s">
        <v>192</v>
      </c>
      <c r="B220" s="53"/>
      <c r="C220" s="112">
        <f t="shared" ref="C220:N220" si="26">SUM(C216:C218)</f>
        <v>0</v>
      </c>
      <c r="D220" s="112">
        <f t="shared" si="26"/>
        <v>0</v>
      </c>
      <c r="E220" s="112">
        <f t="shared" si="26"/>
        <v>0</v>
      </c>
      <c r="F220" s="112">
        <f t="shared" si="26"/>
        <v>0</v>
      </c>
      <c r="G220" s="112">
        <f t="shared" si="26"/>
        <v>0</v>
      </c>
      <c r="H220" s="225">
        <f t="shared" si="26"/>
        <v>0</v>
      </c>
      <c r="I220" s="238">
        <f t="shared" si="26"/>
        <v>0</v>
      </c>
      <c r="J220" s="112">
        <f t="shared" si="26"/>
        <v>0</v>
      </c>
      <c r="K220" s="112">
        <f t="shared" si="26"/>
        <v>0</v>
      </c>
      <c r="L220" s="112">
        <f t="shared" si="26"/>
        <v>0</v>
      </c>
      <c r="M220" s="112">
        <f t="shared" si="26"/>
        <v>0</v>
      </c>
      <c r="N220" s="187">
        <f t="shared" si="26"/>
        <v>0</v>
      </c>
      <c r="O220" s="112">
        <f>SUM(O217:O219)</f>
        <v>0</v>
      </c>
    </row>
    <row r="221" spans="1:15" s="39" customFormat="1">
      <c r="A221" s="27" t="s">
        <v>193</v>
      </c>
      <c r="B221" s="27"/>
      <c r="C221" s="127">
        <f t="shared" ref="C221:N221" si="27">SUM(C220,C209:C215,C208)</f>
        <v>0</v>
      </c>
      <c r="D221" s="127">
        <f t="shared" si="27"/>
        <v>0</v>
      </c>
      <c r="E221" s="127">
        <f t="shared" si="27"/>
        <v>0</v>
      </c>
      <c r="F221" s="127">
        <f t="shared" si="27"/>
        <v>0</v>
      </c>
      <c r="G221" s="127">
        <f t="shared" si="27"/>
        <v>0</v>
      </c>
      <c r="H221" s="222">
        <f t="shared" si="27"/>
        <v>0</v>
      </c>
      <c r="I221" s="235">
        <f t="shared" si="27"/>
        <v>0</v>
      </c>
      <c r="J221" s="127">
        <f t="shared" si="27"/>
        <v>0</v>
      </c>
      <c r="K221" s="127">
        <f t="shared" si="27"/>
        <v>0</v>
      </c>
      <c r="L221" s="127">
        <f t="shared" si="27"/>
        <v>0</v>
      </c>
      <c r="M221" s="127">
        <f t="shared" si="27"/>
        <v>0</v>
      </c>
      <c r="N221" s="184">
        <f t="shared" si="27"/>
        <v>0</v>
      </c>
      <c r="O221" s="127">
        <f>SUM(O220,O209:O215,O208)</f>
        <v>0</v>
      </c>
    </row>
    <row r="222" spans="1:15" s="39" customFormat="1" ht="6" customHeight="1">
      <c r="A222" s="45"/>
      <c r="B222" s="45"/>
      <c r="C222" s="148"/>
      <c r="D222" s="148"/>
      <c r="E222" s="148"/>
      <c r="F222" s="148"/>
      <c r="G222" s="148"/>
      <c r="H222" s="228"/>
      <c r="I222" s="241"/>
      <c r="J222" s="148"/>
      <c r="K222" s="148"/>
      <c r="L222" s="148"/>
      <c r="M222" s="148"/>
      <c r="N222" s="190"/>
      <c r="O222" s="148"/>
    </row>
    <row r="223" spans="1:15">
      <c r="A223" s="27" t="s">
        <v>194</v>
      </c>
      <c r="B223" s="27"/>
      <c r="C223" s="114"/>
      <c r="D223" s="114"/>
      <c r="E223" s="114"/>
      <c r="F223" s="114"/>
      <c r="G223" s="114"/>
      <c r="H223" s="220"/>
      <c r="I223" s="233"/>
      <c r="J223" s="114"/>
      <c r="K223" s="114"/>
      <c r="L223" s="114"/>
      <c r="M223" s="114"/>
      <c r="N223" s="183"/>
      <c r="O223" s="114"/>
    </row>
    <row r="224" spans="1:15" s="48" customFormat="1">
      <c r="A224" s="53" t="s">
        <v>195</v>
      </c>
      <c r="B224" s="53"/>
      <c r="C224" s="119"/>
      <c r="D224" s="119"/>
      <c r="E224" s="119"/>
      <c r="F224" s="119"/>
      <c r="G224" s="119"/>
      <c r="H224" s="224"/>
      <c r="I224" s="237"/>
      <c r="J224" s="119"/>
      <c r="K224" s="119"/>
      <c r="L224" s="119"/>
      <c r="M224" s="119"/>
      <c r="N224" s="186"/>
      <c r="O224" s="119"/>
    </row>
    <row r="225" spans="1:15">
      <c r="A225" s="61" t="s">
        <v>905</v>
      </c>
      <c r="B225" s="61"/>
      <c r="C225" s="364">
        <v>3778</v>
      </c>
      <c r="D225" s="116">
        <v>2519</v>
      </c>
      <c r="E225" s="116">
        <v>2519</v>
      </c>
      <c r="F225" s="364">
        <v>3778</v>
      </c>
      <c r="G225" s="116">
        <v>2519</v>
      </c>
      <c r="H225" s="116">
        <v>2519</v>
      </c>
      <c r="I225" s="116">
        <v>2519</v>
      </c>
      <c r="J225" s="116">
        <v>2519</v>
      </c>
      <c r="K225" s="116">
        <v>2519</v>
      </c>
      <c r="L225" s="364">
        <v>3778</v>
      </c>
      <c r="M225" s="116">
        <v>2519</v>
      </c>
      <c r="N225" s="116">
        <v>2519</v>
      </c>
      <c r="O225" s="116">
        <f>SUM(C225:N225)</f>
        <v>34005</v>
      </c>
    </row>
    <row r="226" spans="1:15">
      <c r="A226" s="61" t="s">
        <v>906</v>
      </c>
      <c r="B226" s="61"/>
      <c r="C226" s="364">
        <v>3667</v>
      </c>
      <c r="D226" s="116">
        <v>2444</v>
      </c>
      <c r="E226" s="116">
        <v>2444</v>
      </c>
      <c r="F226" s="364">
        <v>3667</v>
      </c>
      <c r="G226" s="116">
        <v>2444</v>
      </c>
      <c r="H226" s="116">
        <v>2444</v>
      </c>
      <c r="I226" s="116">
        <v>2444</v>
      </c>
      <c r="J226" s="116">
        <v>2444</v>
      </c>
      <c r="K226" s="116">
        <v>2444</v>
      </c>
      <c r="L226" s="364">
        <v>3667</v>
      </c>
      <c r="M226" s="116">
        <v>2444</v>
      </c>
      <c r="N226" s="116">
        <v>2444</v>
      </c>
      <c r="O226" s="116">
        <f>SUM(C226:N226)</f>
        <v>32997</v>
      </c>
    </row>
    <row r="227" spans="1:15">
      <c r="A227" s="61" t="s">
        <v>315</v>
      </c>
      <c r="B227" s="61"/>
      <c r="C227" s="116"/>
      <c r="D227" s="116"/>
      <c r="E227" s="116"/>
      <c r="F227" s="116"/>
      <c r="G227" s="116"/>
      <c r="H227" s="217"/>
      <c r="I227" s="230"/>
      <c r="J227" s="116"/>
      <c r="K227" s="116"/>
      <c r="L227" s="116"/>
      <c r="M227" s="116"/>
      <c r="N227" s="181"/>
      <c r="O227" s="116">
        <f t="shared" ref="O227:O228" si="28">SUM(C227:N227)</f>
        <v>0</v>
      </c>
    </row>
    <row r="228" spans="1:15">
      <c r="A228" s="61" t="s">
        <v>316</v>
      </c>
      <c r="B228" s="61"/>
      <c r="C228" s="116"/>
      <c r="D228" s="116"/>
      <c r="E228" s="116"/>
      <c r="F228" s="116"/>
      <c r="G228" s="116"/>
      <c r="H228" s="217"/>
      <c r="I228" s="230"/>
      <c r="J228" s="116"/>
      <c r="K228" s="116"/>
      <c r="L228" s="116"/>
      <c r="M228" s="116"/>
      <c r="N228" s="181"/>
      <c r="O228" s="116">
        <f t="shared" si="28"/>
        <v>0</v>
      </c>
    </row>
    <row r="229" spans="1:15" s="192" customFormat="1">
      <c r="A229" s="61" t="s">
        <v>907</v>
      </c>
      <c r="B229" s="61"/>
      <c r="C229" s="175"/>
      <c r="D229" s="175"/>
      <c r="E229" s="175"/>
      <c r="F229" s="175"/>
      <c r="G229" s="175"/>
      <c r="H229" s="221"/>
      <c r="I229" s="234"/>
      <c r="J229" s="175"/>
      <c r="K229" s="175"/>
      <c r="L229" s="175"/>
      <c r="M229" s="175"/>
      <c r="N229" s="175"/>
      <c r="O229" s="175">
        <f>SUM(C229:N229)</f>
        <v>0</v>
      </c>
    </row>
    <row r="230" spans="1:15" s="192" customFormat="1">
      <c r="A230" s="61" t="s">
        <v>317</v>
      </c>
      <c r="B230" s="61"/>
      <c r="C230" s="175"/>
      <c r="D230" s="175"/>
      <c r="E230" s="175"/>
      <c r="F230" s="175"/>
      <c r="G230" s="175"/>
      <c r="H230" s="221"/>
      <c r="I230" s="234"/>
      <c r="J230" s="175"/>
      <c r="K230" s="175"/>
      <c r="L230" s="175"/>
      <c r="M230" s="175"/>
      <c r="N230" s="193"/>
      <c r="O230" s="175">
        <f>SUM(C230:N230)</f>
        <v>0</v>
      </c>
    </row>
    <row r="231" spans="1:15" s="192" customFormat="1">
      <c r="A231" s="61" t="s">
        <v>321</v>
      </c>
      <c r="B231" s="61"/>
      <c r="C231" s="175"/>
      <c r="D231" s="175"/>
      <c r="E231" s="175"/>
      <c r="F231" s="175"/>
      <c r="G231" s="175"/>
      <c r="H231" s="221"/>
      <c r="I231" s="234"/>
      <c r="J231" s="175"/>
      <c r="K231" s="175"/>
      <c r="L231" s="175"/>
      <c r="M231" s="175"/>
      <c r="N231" s="193"/>
      <c r="O231" s="175"/>
    </row>
    <row r="232" spans="1:15" s="192" customFormat="1">
      <c r="A232" s="61" t="s">
        <v>323</v>
      </c>
      <c r="B232" s="61"/>
      <c r="C232" s="175"/>
      <c r="D232" s="175"/>
      <c r="E232" s="175"/>
      <c r="F232" s="175"/>
      <c r="G232" s="175"/>
      <c r="H232" s="221"/>
      <c r="I232" s="234"/>
      <c r="J232" s="175"/>
      <c r="K232" s="175"/>
      <c r="L232" s="175"/>
      <c r="M232" s="175"/>
      <c r="N232" s="175"/>
      <c r="O232" s="175">
        <f>SUM(C232:N232)</f>
        <v>0</v>
      </c>
    </row>
    <row r="233" spans="1:15" s="192" customFormat="1">
      <c r="A233" s="61" t="s">
        <v>324</v>
      </c>
      <c r="B233" s="61"/>
      <c r="C233" s="175"/>
      <c r="D233" s="175"/>
      <c r="E233" s="175"/>
      <c r="F233" s="175"/>
      <c r="G233" s="175"/>
      <c r="H233" s="221"/>
      <c r="I233" s="234"/>
      <c r="J233" s="175"/>
      <c r="K233" s="175"/>
      <c r="L233" s="175"/>
      <c r="M233" s="175"/>
      <c r="N233" s="193"/>
      <c r="O233" s="175">
        <f>SUM(C233:N233)</f>
        <v>0</v>
      </c>
    </row>
    <row r="234" spans="1:15" s="192" customFormat="1">
      <c r="A234" s="61" t="s">
        <v>325</v>
      </c>
      <c r="B234" s="61"/>
      <c r="C234" s="175"/>
      <c r="D234" s="175"/>
      <c r="E234" s="175"/>
      <c r="F234" s="175"/>
      <c r="G234" s="175"/>
      <c r="H234" s="221"/>
      <c r="I234" s="234"/>
      <c r="J234" s="175"/>
      <c r="K234" s="175"/>
      <c r="L234" s="175"/>
      <c r="M234" s="175"/>
      <c r="N234" s="175"/>
      <c r="O234" s="175">
        <f>SUM(C234:N234)</f>
        <v>0</v>
      </c>
    </row>
    <row r="235" spans="1:15">
      <c r="A235" s="61" t="s">
        <v>908</v>
      </c>
      <c r="B235" s="61"/>
      <c r="C235" s="175">
        <v>0</v>
      </c>
      <c r="D235" s="175">
        <v>0</v>
      </c>
      <c r="E235" s="175">
        <v>0</v>
      </c>
      <c r="F235" s="175">
        <v>0</v>
      </c>
      <c r="G235" s="175">
        <v>0</v>
      </c>
      <c r="H235" s="175">
        <v>0</v>
      </c>
      <c r="I235" s="175">
        <v>0</v>
      </c>
      <c r="J235" s="175">
        <v>0</v>
      </c>
      <c r="K235" s="175">
        <v>0</v>
      </c>
      <c r="L235" s="175">
        <v>0</v>
      </c>
      <c r="M235" s="175">
        <v>0</v>
      </c>
      <c r="N235" s="175">
        <v>0</v>
      </c>
      <c r="O235" s="175">
        <f>SUM(C235:N235)</f>
        <v>0</v>
      </c>
    </row>
    <row r="236" spans="1:15">
      <c r="A236" s="61" t="s">
        <v>327</v>
      </c>
      <c r="B236" s="61"/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223">
        <v>0</v>
      </c>
      <c r="I236" s="236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6">
        <f>SUM(C236:N236)</f>
        <v>0</v>
      </c>
    </row>
    <row r="237" spans="1:15">
      <c r="A237" s="61" t="s">
        <v>328</v>
      </c>
      <c r="B237" s="61"/>
      <c r="C237" s="116"/>
      <c r="D237" s="116"/>
      <c r="E237" s="116"/>
      <c r="F237" s="116"/>
      <c r="G237" s="116"/>
      <c r="H237" s="217"/>
      <c r="I237" s="230"/>
      <c r="J237" s="116"/>
      <c r="K237" s="116"/>
      <c r="L237" s="116"/>
      <c r="M237" s="116"/>
      <c r="N237" s="181"/>
      <c r="O237" s="116"/>
    </row>
    <row r="238" spans="1:15">
      <c r="A238" s="61" t="s">
        <v>909</v>
      </c>
      <c r="B238" s="61"/>
      <c r="C238" s="116"/>
      <c r="D238" s="116"/>
      <c r="E238" s="116"/>
      <c r="F238" s="116"/>
      <c r="G238" s="116"/>
      <c r="H238" s="217"/>
      <c r="I238" s="230"/>
      <c r="J238" s="116"/>
      <c r="K238" s="116"/>
      <c r="L238" s="116"/>
      <c r="M238" s="116"/>
      <c r="N238" s="181"/>
      <c r="O238" s="116"/>
    </row>
    <row r="239" spans="1:15">
      <c r="A239" s="61" t="s">
        <v>331</v>
      </c>
      <c r="B239" s="61"/>
      <c r="C239" s="116"/>
      <c r="D239" s="116"/>
      <c r="E239" s="116"/>
      <c r="F239" s="116"/>
      <c r="G239" s="116"/>
      <c r="H239" s="223"/>
      <c r="I239" s="236"/>
      <c r="J239" s="117"/>
      <c r="K239" s="116"/>
      <c r="L239" s="116"/>
      <c r="M239" s="116"/>
      <c r="N239" s="181"/>
      <c r="O239" s="116"/>
    </row>
    <row r="240" spans="1:15">
      <c r="A240" s="61" t="s">
        <v>215</v>
      </c>
      <c r="B240" s="61"/>
      <c r="C240" s="116"/>
      <c r="D240" s="116"/>
      <c r="E240" s="116"/>
      <c r="F240" s="116"/>
      <c r="G240" s="116"/>
      <c r="H240" s="217"/>
      <c r="I240" s="230"/>
      <c r="J240" s="116"/>
      <c r="K240" s="116"/>
      <c r="L240" s="116"/>
      <c r="M240" s="116"/>
      <c r="N240" s="181"/>
      <c r="O240" s="117"/>
    </row>
    <row r="241" spans="1:15" s="51" customFormat="1">
      <c r="A241" s="53" t="s">
        <v>216</v>
      </c>
      <c r="B241" s="53"/>
      <c r="C241" s="112">
        <f>SUM(C225:C240)</f>
        <v>7445</v>
      </c>
      <c r="D241" s="112">
        <f t="shared" ref="D241:N241" si="29">SUM(D225:D240)</f>
        <v>4963</v>
      </c>
      <c r="E241" s="112">
        <f t="shared" si="29"/>
        <v>4963</v>
      </c>
      <c r="F241" s="112">
        <f t="shared" si="29"/>
        <v>7445</v>
      </c>
      <c r="G241" s="112">
        <f t="shared" si="29"/>
        <v>4963</v>
      </c>
      <c r="H241" s="225">
        <f t="shared" si="29"/>
        <v>4963</v>
      </c>
      <c r="I241" s="238">
        <f t="shared" si="29"/>
        <v>4963</v>
      </c>
      <c r="J241" s="112">
        <f t="shared" si="29"/>
        <v>4963</v>
      </c>
      <c r="K241" s="112">
        <f t="shared" si="29"/>
        <v>4963</v>
      </c>
      <c r="L241" s="112">
        <f t="shared" si="29"/>
        <v>7445</v>
      </c>
      <c r="M241" s="112">
        <f t="shared" si="29"/>
        <v>4963</v>
      </c>
      <c r="N241" s="187">
        <f t="shared" si="29"/>
        <v>4963</v>
      </c>
      <c r="O241" s="112">
        <f>SUM(O225:O240)</f>
        <v>67002</v>
      </c>
    </row>
    <row r="242" spans="1:15">
      <c r="A242" s="23" t="s">
        <v>217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>SUM(C242:N242)</f>
        <v>0</v>
      </c>
    </row>
    <row r="243" spans="1:15">
      <c r="A243" s="23" t="s">
        <v>218</v>
      </c>
      <c r="B243" s="23"/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f t="shared" ref="O243:O244" si="30">SUM(C243:N243)</f>
        <v>0</v>
      </c>
    </row>
    <row r="244" spans="1:15">
      <c r="A244" s="268" t="s">
        <v>219</v>
      </c>
      <c r="B244" s="247" t="s">
        <v>910</v>
      </c>
      <c r="C244" s="175">
        <v>500</v>
      </c>
      <c r="D244" s="175">
        <v>500</v>
      </c>
      <c r="E244" s="175">
        <v>500</v>
      </c>
      <c r="F244" s="175">
        <v>500</v>
      </c>
      <c r="G244" s="175">
        <v>500</v>
      </c>
      <c r="H244" s="175">
        <v>500</v>
      </c>
      <c r="I244" s="175">
        <v>500</v>
      </c>
      <c r="J244" s="175">
        <v>500</v>
      </c>
      <c r="K244" s="175">
        <v>500</v>
      </c>
      <c r="L244" s="175">
        <v>500</v>
      </c>
      <c r="M244" s="175">
        <v>500</v>
      </c>
      <c r="N244" s="175">
        <v>500</v>
      </c>
      <c r="O244" s="175">
        <f t="shared" si="30"/>
        <v>6000</v>
      </c>
    </row>
    <row r="245" spans="1:15">
      <c r="A245" s="23" t="s">
        <v>911</v>
      </c>
      <c r="B245" s="247" t="s">
        <v>912</v>
      </c>
      <c r="C245" s="175">
        <v>166.66</v>
      </c>
      <c r="D245" s="175">
        <v>166.66</v>
      </c>
      <c r="E245" s="175">
        <v>166.66</v>
      </c>
      <c r="F245" s="175">
        <v>166.66</v>
      </c>
      <c r="G245" s="175">
        <v>166.67</v>
      </c>
      <c r="H245" s="175">
        <v>166.67</v>
      </c>
      <c r="I245" s="175">
        <v>166.67</v>
      </c>
      <c r="J245" s="175">
        <v>166.67</v>
      </c>
      <c r="K245" s="175">
        <v>166.67</v>
      </c>
      <c r="L245" s="175">
        <v>166.67</v>
      </c>
      <c r="M245" s="175">
        <v>166.67</v>
      </c>
      <c r="N245" s="175">
        <v>166.67</v>
      </c>
      <c r="O245" s="175">
        <f>SUM(C245:N245)</f>
        <v>2000.0000000000002</v>
      </c>
    </row>
    <row r="246" spans="1:15" s="39" customFormat="1">
      <c r="A246" s="27" t="s">
        <v>222</v>
      </c>
      <c r="B246" s="27"/>
      <c r="C246" s="127">
        <f>SUM(C241:C245)</f>
        <v>8111.66</v>
      </c>
      <c r="D246" s="127">
        <f t="shared" ref="D246:N246" si="31">SUM(D241:D245)</f>
        <v>5629.66</v>
      </c>
      <c r="E246" s="127">
        <f t="shared" si="31"/>
        <v>5629.66</v>
      </c>
      <c r="F246" s="127">
        <f t="shared" si="31"/>
        <v>8111.66</v>
      </c>
      <c r="G246" s="127">
        <f t="shared" si="31"/>
        <v>5629.67</v>
      </c>
      <c r="H246" s="127">
        <f t="shared" si="31"/>
        <v>5629.67</v>
      </c>
      <c r="I246" s="127">
        <f t="shared" si="31"/>
        <v>5629.67</v>
      </c>
      <c r="J246" s="127">
        <f t="shared" si="31"/>
        <v>5629.67</v>
      </c>
      <c r="K246" s="127">
        <f t="shared" si="31"/>
        <v>5629.67</v>
      </c>
      <c r="L246" s="127">
        <f t="shared" si="31"/>
        <v>8111.67</v>
      </c>
      <c r="M246" s="127">
        <f t="shared" si="31"/>
        <v>5629.67</v>
      </c>
      <c r="N246" s="127">
        <f t="shared" si="31"/>
        <v>5629.67</v>
      </c>
      <c r="O246" s="127">
        <f>SUM(O241:O245)</f>
        <v>75002</v>
      </c>
    </row>
    <row r="247" spans="1:15" s="39" customFormat="1" ht="6" customHeight="1">
      <c r="A247" s="45"/>
      <c r="B247" s="45"/>
      <c r="C247" s="148"/>
      <c r="D247" s="148"/>
      <c r="E247" s="148"/>
      <c r="F247" s="148"/>
      <c r="G247" s="148"/>
      <c r="H247" s="228"/>
      <c r="I247" s="241"/>
      <c r="J247" s="148"/>
      <c r="K247" s="148"/>
      <c r="L247" s="148"/>
      <c r="M247" s="148"/>
      <c r="N247" s="190"/>
      <c r="O247" s="148"/>
    </row>
    <row r="248" spans="1:15">
      <c r="A248" s="27" t="s">
        <v>223</v>
      </c>
      <c r="B248" s="27" t="s">
        <v>913</v>
      </c>
      <c r="C248" s="114"/>
      <c r="D248" s="114"/>
      <c r="E248" s="114"/>
      <c r="F248" s="114"/>
      <c r="G248" s="114"/>
      <c r="H248" s="220"/>
      <c r="I248" s="233"/>
      <c r="J248" s="114"/>
      <c r="K248" s="114"/>
      <c r="L248" s="114"/>
      <c r="M248" s="114"/>
      <c r="N248" s="183"/>
      <c r="O248" s="114"/>
    </row>
    <row r="249" spans="1:15">
      <c r="A249" s="40" t="s">
        <v>224</v>
      </c>
      <c r="B249" s="76"/>
      <c r="C249" s="201">
        <v>600</v>
      </c>
      <c r="D249" s="201">
        <v>600</v>
      </c>
      <c r="E249" s="201">
        <v>600</v>
      </c>
      <c r="F249" s="201">
        <v>600</v>
      </c>
      <c r="G249" s="201">
        <v>600</v>
      </c>
      <c r="H249" s="201">
        <v>600</v>
      </c>
      <c r="I249" s="201">
        <v>600</v>
      </c>
      <c r="J249" s="201">
        <v>600</v>
      </c>
      <c r="K249" s="201">
        <v>600</v>
      </c>
      <c r="L249" s="201">
        <v>600</v>
      </c>
      <c r="M249" s="201">
        <v>600</v>
      </c>
      <c r="N249" s="201">
        <v>600</v>
      </c>
      <c r="O249" s="117">
        <f>SUM(C249:N249)</f>
        <v>7200</v>
      </c>
    </row>
    <row r="250" spans="1:15" hidden="1">
      <c r="A250" s="40" t="s">
        <v>225</v>
      </c>
      <c r="B250" s="40"/>
      <c r="C250" s="116"/>
      <c r="D250" s="116"/>
      <c r="E250" s="116"/>
      <c r="F250" s="116"/>
      <c r="G250" s="116"/>
      <c r="H250" s="217"/>
      <c r="I250" s="230"/>
      <c r="J250" s="116"/>
      <c r="K250" s="116"/>
      <c r="L250" s="116"/>
      <c r="M250" s="116"/>
      <c r="N250" s="181"/>
      <c r="O250" s="117"/>
    </row>
    <row r="251" spans="1:15" s="39" customFormat="1">
      <c r="A251" s="27" t="s">
        <v>226</v>
      </c>
      <c r="B251" s="27"/>
      <c r="C251" s="127">
        <f>SUM(C249:C250)</f>
        <v>600</v>
      </c>
      <c r="D251" s="127">
        <f t="shared" ref="D251:O251" si="32">SUM(D249:D250)</f>
        <v>600</v>
      </c>
      <c r="E251" s="127">
        <f t="shared" si="32"/>
        <v>600</v>
      </c>
      <c r="F251" s="127">
        <f t="shared" si="32"/>
        <v>600</v>
      </c>
      <c r="G251" s="127">
        <f t="shared" si="32"/>
        <v>600</v>
      </c>
      <c r="H251" s="222">
        <f t="shared" si="32"/>
        <v>600</v>
      </c>
      <c r="I251" s="235">
        <f t="shared" si="32"/>
        <v>600</v>
      </c>
      <c r="J251" s="127">
        <f t="shared" si="32"/>
        <v>600</v>
      </c>
      <c r="K251" s="127">
        <f t="shared" si="32"/>
        <v>600</v>
      </c>
      <c r="L251" s="127">
        <f t="shared" si="32"/>
        <v>600</v>
      </c>
      <c r="M251" s="127">
        <f t="shared" si="32"/>
        <v>600</v>
      </c>
      <c r="N251" s="184">
        <f t="shared" si="32"/>
        <v>600</v>
      </c>
      <c r="O251" s="127">
        <f t="shared" si="32"/>
        <v>7200</v>
      </c>
    </row>
    <row r="252" spans="1:15" s="39" customFormat="1" ht="6" customHeight="1">
      <c r="A252" s="45"/>
      <c r="B252" s="45"/>
      <c r="C252" s="148"/>
      <c r="D252" s="148"/>
      <c r="E252" s="148"/>
      <c r="F252" s="148"/>
      <c r="G252" s="148"/>
      <c r="H252" s="228"/>
      <c r="I252" s="241"/>
      <c r="J252" s="148"/>
      <c r="K252" s="148"/>
      <c r="L252" s="148"/>
      <c r="M252" s="148"/>
      <c r="N252" s="190"/>
      <c r="O252" s="148"/>
    </row>
    <row r="253" spans="1:15">
      <c r="A253" s="27" t="s">
        <v>227</v>
      </c>
      <c r="B253" s="27"/>
      <c r="C253" s="114"/>
      <c r="D253" s="114"/>
      <c r="E253" s="114"/>
      <c r="F253" s="114"/>
      <c r="G253" s="114"/>
      <c r="H253" s="220"/>
      <c r="I253" s="233"/>
      <c r="J253" s="114"/>
      <c r="K253" s="114"/>
      <c r="L253" s="114"/>
      <c r="M253" s="114"/>
      <c r="N253" s="183"/>
      <c r="O253" s="114"/>
    </row>
    <row r="254" spans="1:15">
      <c r="A254" s="23" t="s">
        <v>228</v>
      </c>
      <c r="B254" s="23"/>
      <c r="C254" s="116">
        <v>175</v>
      </c>
      <c r="D254" s="116">
        <v>175</v>
      </c>
      <c r="E254" s="116">
        <v>175</v>
      </c>
      <c r="F254" s="116">
        <v>175</v>
      </c>
      <c r="G254" s="116">
        <v>175</v>
      </c>
      <c r="H254" s="217">
        <v>175</v>
      </c>
      <c r="I254" s="230">
        <v>175</v>
      </c>
      <c r="J254" s="116">
        <v>175</v>
      </c>
      <c r="K254" s="116">
        <v>175</v>
      </c>
      <c r="L254" s="116">
        <v>175</v>
      </c>
      <c r="M254" s="116">
        <v>175</v>
      </c>
      <c r="N254" s="181">
        <v>175</v>
      </c>
      <c r="O254" s="117">
        <f>SUM(C254:N254)</f>
        <v>2100</v>
      </c>
    </row>
    <row r="255" spans="1:15" ht="15" hidden="1" customHeight="1">
      <c r="A255" s="23" t="s">
        <v>229</v>
      </c>
      <c r="B255" s="23"/>
      <c r="C255" s="116"/>
      <c r="D255" s="116"/>
      <c r="E255" s="116"/>
      <c r="F255" s="116"/>
      <c r="G255" s="116"/>
      <c r="H255" s="217"/>
      <c r="I255" s="230"/>
      <c r="J255" s="116"/>
      <c r="K255" s="116"/>
      <c r="L255" s="116"/>
      <c r="M255" s="116"/>
      <c r="N255" s="181"/>
      <c r="O255" s="116"/>
    </row>
    <row r="256" spans="1:15">
      <c r="A256" s="23" t="s">
        <v>230</v>
      </c>
      <c r="B256" s="23"/>
      <c r="C256" s="116"/>
      <c r="D256" s="116"/>
      <c r="E256" s="116"/>
      <c r="F256" s="116"/>
      <c r="G256" s="116"/>
      <c r="H256" s="217"/>
      <c r="I256" s="230"/>
      <c r="J256" s="116"/>
      <c r="K256" s="116"/>
      <c r="L256" s="116"/>
      <c r="M256" s="116"/>
      <c r="N256" s="181"/>
      <c r="O256" s="116"/>
    </row>
    <row r="257" spans="1:15">
      <c r="A257" s="23" t="s">
        <v>231</v>
      </c>
      <c r="B257" s="23"/>
      <c r="C257" s="116">
        <v>33</v>
      </c>
      <c r="D257" s="116">
        <v>33</v>
      </c>
      <c r="E257" s="116">
        <v>33</v>
      </c>
      <c r="F257" s="116">
        <v>33</v>
      </c>
      <c r="G257" s="116">
        <v>33</v>
      </c>
      <c r="H257" s="116">
        <v>33</v>
      </c>
      <c r="I257" s="116">
        <v>33</v>
      </c>
      <c r="J257" s="116">
        <v>33</v>
      </c>
      <c r="K257" s="116">
        <v>34</v>
      </c>
      <c r="L257" s="116">
        <v>34</v>
      </c>
      <c r="M257" s="116">
        <v>34</v>
      </c>
      <c r="N257" s="116">
        <v>34</v>
      </c>
      <c r="O257" s="117">
        <f>SUM(C257:N257)</f>
        <v>400</v>
      </c>
    </row>
    <row r="258" spans="1:15" s="39" customFormat="1">
      <c r="A258" s="27" t="s">
        <v>236</v>
      </c>
      <c r="B258" s="27"/>
      <c r="C258" s="127">
        <f>SUM(C254:C257)</f>
        <v>208</v>
      </c>
      <c r="D258" s="127">
        <f t="shared" ref="D258:O258" si="33">SUM(D254:D257)</f>
        <v>208</v>
      </c>
      <c r="E258" s="127">
        <f t="shared" si="33"/>
        <v>208</v>
      </c>
      <c r="F258" s="127">
        <f t="shared" si="33"/>
        <v>208</v>
      </c>
      <c r="G258" s="127">
        <f t="shared" si="33"/>
        <v>208</v>
      </c>
      <c r="H258" s="222">
        <f t="shared" si="33"/>
        <v>208</v>
      </c>
      <c r="I258" s="235">
        <f t="shared" si="33"/>
        <v>208</v>
      </c>
      <c r="J258" s="127">
        <f t="shared" si="33"/>
        <v>208</v>
      </c>
      <c r="K258" s="127">
        <f t="shared" si="33"/>
        <v>209</v>
      </c>
      <c r="L258" s="127">
        <f t="shared" si="33"/>
        <v>209</v>
      </c>
      <c r="M258" s="127">
        <f t="shared" si="33"/>
        <v>209</v>
      </c>
      <c r="N258" s="184">
        <f t="shared" si="33"/>
        <v>209</v>
      </c>
      <c r="O258" s="127">
        <f t="shared" si="33"/>
        <v>2500</v>
      </c>
    </row>
    <row r="259" spans="1:15" hidden="1">
      <c r="A259" s="33" t="s">
        <v>233</v>
      </c>
      <c r="B259" s="33"/>
      <c r="C259" s="116"/>
      <c r="D259" s="116"/>
      <c r="E259" s="116"/>
      <c r="F259" s="116"/>
      <c r="G259" s="116"/>
      <c r="H259" s="217"/>
      <c r="I259" s="230"/>
      <c r="J259" s="116"/>
      <c r="K259" s="116"/>
      <c r="L259" s="116"/>
      <c r="M259" s="116"/>
      <c r="N259" s="181"/>
      <c r="O259" s="116"/>
    </row>
    <row r="260" spans="1:15" hidden="1">
      <c r="A260" s="33" t="s">
        <v>234</v>
      </c>
      <c r="B260" s="33"/>
      <c r="C260" s="116"/>
      <c r="D260" s="116"/>
      <c r="E260" s="116"/>
      <c r="F260" s="116"/>
      <c r="G260" s="116"/>
      <c r="H260" s="217"/>
      <c r="I260" s="230"/>
      <c r="J260" s="116"/>
      <c r="K260" s="116"/>
      <c r="L260" s="116"/>
      <c r="M260" s="116"/>
      <c r="N260" s="181"/>
      <c r="O260" s="116"/>
    </row>
    <row r="261" spans="1:15" hidden="1">
      <c r="A261" s="33" t="s">
        <v>235</v>
      </c>
      <c r="B261" s="33"/>
      <c r="C261" s="116"/>
      <c r="D261" s="116"/>
      <c r="E261" s="116"/>
      <c r="F261" s="116"/>
      <c r="G261" s="116"/>
      <c r="H261" s="217"/>
      <c r="I261" s="230"/>
      <c r="J261" s="116"/>
      <c r="K261" s="116"/>
      <c r="L261" s="116"/>
      <c r="M261" s="116"/>
      <c r="N261" s="181"/>
      <c r="O261" s="116"/>
    </row>
    <row r="262" spans="1:15" s="39" customFormat="1" ht="18.75">
      <c r="A262" s="55" t="s">
        <v>237</v>
      </c>
      <c r="B262" s="55"/>
      <c r="C262" s="149">
        <f t="shared" ref="C262:O262" si="34">SUM(C259:C261,C258,C251,C246,C221,C199,C191,C168,C119,C111)</f>
        <v>8919.66</v>
      </c>
      <c r="D262" s="149">
        <f t="shared" si="34"/>
        <v>6437.66</v>
      </c>
      <c r="E262" s="149">
        <f t="shared" si="34"/>
        <v>6437.66</v>
      </c>
      <c r="F262" s="149">
        <f t="shared" si="34"/>
        <v>8919.66</v>
      </c>
      <c r="G262" s="149">
        <f t="shared" si="34"/>
        <v>6437.67</v>
      </c>
      <c r="H262" s="229">
        <f t="shared" si="34"/>
        <v>6437.67</v>
      </c>
      <c r="I262" s="243">
        <f t="shared" si="34"/>
        <v>6437.67</v>
      </c>
      <c r="J262" s="149">
        <f t="shared" si="34"/>
        <v>6437.67</v>
      </c>
      <c r="K262" s="149">
        <f t="shared" si="34"/>
        <v>6438.67</v>
      </c>
      <c r="L262" s="149">
        <f t="shared" si="34"/>
        <v>8920.67</v>
      </c>
      <c r="M262" s="149">
        <f t="shared" si="34"/>
        <v>6438.67</v>
      </c>
      <c r="N262" s="191">
        <f t="shared" si="34"/>
        <v>6438.67</v>
      </c>
      <c r="O262" s="149">
        <f t="shared" si="34"/>
        <v>84702</v>
      </c>
    </row>
    <row r="263" spans="1:15" s="144" customFormat="1">
      <c r="B263" s="178"/>
      <c r="C263" s="178"/>
      <c r="D263" s="178"/>
      <c r="E263" s="178"/>
      <c r="F263" s="178"/>
      <c r="G263" s="178"/>
      <c r="H263" s="178"/>
      <c r="I263" s="245"/>
      <c r="J263" s="178"/>
      <c r="K263" s="178"/>
      <c r="L263" s="246"/>
      <c r="M263" s="126"/>
      <c r="N263" s="212"/>
      <c r="O263" s="246"/>
    </row>
    <row r="264" spans="1:15">
      <c r="N264" s="178"/>
    </row>
    <row r="265" spans="1:15"/>
    <row r="266" spans="1:15"/>
    <row r="267" spans="1:15">
      <c r="A267" s="255" t="s">
        <v>914</v>
      </c>
    </row>
    <row r="268" spans="1:15"/>
    <row r="269" spans="1:15"/>
    <row r="270" spans="1:15"/>
    <row r="271" spans="1:15"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</row>
  </sheetData>
  <mergeCells count="13">
    <mergeCell ref="C189:C190"/>
    <mergeCell ref="D189:D190"/>
    <mergeCell ref="E189:E190"/>
    <mergeCell ref="F189:F190"/>
    <mergeCell ref="G189:G190"/>
    <mergeCell ref="H189:H190"/>
    <mergeCell ref="O189:O190"/>
    <mergeCell ref="I189:I190"/>
    <mergeCell ref="J189:J190"/>
    <mergeCell ref="K189:K190"/>
    <mergeCell ref="L189:L190"/>
    <mergeCell ref="M189:M190"/>
    <mergeCell ref="N189:N190"/>
  </mergeCells>
  <pageMargins left="0.7" right="0.7" top="0.75" bottom="0.75" header="0.3" footer="0.3"/>
  <pageSetup paperSize="5" scale="67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71"/>
  <sheetViews>
    <sheetView zoomScale="79" zoomScaleNormal="100" zoomScalePageLayoutView="150" workbookViewId="0">
      <pane ySplit="4" topLeftCell="A131" activePane="bottomLeft" state="frozen"/>
      <selection pane="bottomLeft" activeCell="K131" sqref="K131:N131"/>
    </sheetView>
  </sheetViews>
  <sheetFormatPr defaultColWidth="0" defaultRowHeight="15" customHeight="1" zeroHeight="1"/>
  <cols>
    <col min="1" max="1" width="58.42578125" style="14" bestFit="1" customWidth="1"/>
    <col min="2" max="2" width="16.7109375" style="14" customWidth="1"/>
    <col min="3" max="14" width="11.42578125" style="14" bestFit="1" customWidth="1"/>
    <col min="15" max="15" width="20" style="14" bestFit="1" customWidth="1"/>
    <col min="16" max="21" width="0" style="14" hidden="1" customWidth="1"/>
    <col min="22" max="16384" width="8.85546875" style="14" hidden="1"/>
  </cols>
  <sheetData>
    <row r="1" spans="1:15">
      <c r="A1" s="11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</v>
      </c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1" t="s">
        <v>915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8" customFormat="1">
      <c r="A4" s="15"/>
      <c r="B4" s="15"/>
      <c r="C4" s="199">
        <v>43119</v>
      </c>
      <c r="D4" s="199">
        <v>43150</v>
      </c>
      <c r="E4" s="199">
        <v>43178</v>
      </c>
      <c r="F4" s="199">
        <v>43209</v>
      </c>
      <c r="G4" s="199">
        <v>43239</v>
      </c>
      <c r="H4" s="199">
        <v>43270</v>
      </c>
      <c r="I4" s="199">
        <v>43300</v>
      </c>
      <c r="J4" s="199">
        <v>43331</v>
      </c>
      <c r="K4" s="199">
        <v>43362</v>
      </c>
      <c r="L4" s="199">
        <v>43392</v>
      </c>
      <c r="M4" s="199">
        <v>43423</v>
      </c>
      <c r="N4" s="200">
        <v>43453</v>
      </c>
      <c r="O4" s="17" t="s">
        <v>916</v>
      </c>
    </row>
    <row r="5" spans="1:15" s="58" customFormat="1" ht="18.75">
      <c r="A5" s="56" t="s">
        <v>4</v>
      </c>
      <c r="B5" s="56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>
      <c r="A6" s="27" t="s">
        <v>272</v>
      </c>
      <c r="B6" s="2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>
      <c r="A7" s="22" t="s">
        <v>6</v>
      </c>
      <c r="B7" s="22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idden="1">
      <c r="A8" s="22" t="s">
        <v>7</v>
      </c>
      <c r="B8" s="22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>
      <c r="A9" s="21" t="s">
        <v>8</v>
      </c>
      <c r="B9" s="2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>
        <f>SUM(C9:N9)</f>
        <v>0</v>
      </c>
    </row>
    <row r="10" spans="1:15" hidden="1">
      <c r="A10" s="23" t="s">
        <v>9</v>
      </c>
      <c r="B10" s="23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>
      <c r="A11" s="256" t="s">
        <v>897</v>
      </c>
      <c r="B11" s="244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>
        <f t="shared" ref="O11" si="0">SUM(C11:N11)</f>
        <v>0</v>
      </c>
    </row>
    <row r="12" spans="1:15" s="26" customFormat="1">
      <c r="A12" s="210" t="s">
        <v>274</v>
      </c>
      <c r="B12" s="210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5" s="39" customFormat="1">
      <c r="A13" s="27" t="s">
        <v>13</v>
      </c>
      <c r="B13" s="27"/>
      <c r="C13" s="127">
        <f>SUM(C7:C11)</f>
        <v>0</v>
      </c>
      <c r="D13" s="127">
        <f t="shared" ref="D13:J13" si="1">SUM(D7:D11)</f>
        <v>0</v>
      </c>
      <c r="E13" s="127">
        <f t="shared" si="1"/>
        <v>0</v>
      </c>
      <c r="F13" s="127">
        <f t="shared" si="1"/>
        <v>0</v>
      </c>
      <c r="G13" s="127">
        <f t="shared" si="1"/>
        <v>0</v>
      </c>
      <c r="H13" s="127">
        <f t="shared" si="1"/>
        <v>0</v>
      </c>
      <c r="I13" s="127">
        <f>SUM(I7:I11)</f>
        <v>0</v>
      </c>
      <c r="J13" s="127">
        <f t="shared" si="1"/>
        <v>0</v>
      </c>
      <c r="K13" s="127">
        <f>SUM(K7:K11)</f>
        <v>0</v>
      </c>
      <c r="L13" s="127">
        <f t="shared" ref="L13:N13" si="2">SUM(L7:L11)</f>
        <v>0</v>
      </c>
      <c r="M13" s="127">
        <f t="shared" si="2"/>
        <v>0</v>
      </c>
      <c r="N13" s="127">
        <f t="shared" si="2"/>
        <v>0</v>
      </c>
      <c r="O13" s="127">
        <f>SUM(O7:O12)</f>
        <v>0</v>
      </c>
    </row>
    <row r="14" spans="1:15" ht="8.1" customHeight="1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>
      <c r="A15" s="27" t="s">
        <v>275</v>
      </c>
      <c r="B15" s="27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1:15">
      <c r="A16" s="22" t="s">
        <v>276</v>
      </c>
      <c r="B16" s="2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t="14.45" hidden="1" customHeight="1">
      <c r="A17" s="29" t="s">
        <v>278</v>
      </c>
      <c r="B17" s="29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14.45" hidden="1" customHeight="1">
      <c r="A18" s="22" t="s">
        <v>279</v>
      </c>
      <c r="B18" s="22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ht="14.45" hidden="1" customHeight="1">
      <c r="A19" s="22" t="s">
        <v>280</v>
      </c>
      <c r="B19" s="22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>
      <c r="A20" s="22" t="s">
        <v>282</v>
      </c>
      <c r="B20" s="22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t="14.45" hidden="1" customHeight="1">
      <c r="A21" s="23" t="s">
        <v>283</v>
      </c>
      <c r="B21" s="23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4.45" hidden="1" customHeight="1">
      <c r="A22" s="23" t="s">
        <v>284</v>
      </c>
      <c r="B22" s="23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1:15" ht="14.45" hidden="1" customHeight="1">
      <c r="A23" s="23" t="s">
        <v>285</v>
      </c>
      <c r="B23" s="2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1:15">
      <c r="A24" s="22" t="s">
        <v>286</v>
      </c>
      <c r="B24" s="22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s="39" customFormat="1">
      <c r="A25" s="27" t="s">
        <v>22</v>
      </c>
      <c r="B25" s="27"/>
      <c r="C25" s="127">
        <f>SUM(C16:C24)</f>
        <v>0</v>
      </c>
      <c r="D25" s="127">
        <f t="shared" ref="D25:O25" si="3">SUM(D16:D24)</f>
        <v>0</v>
      </c>
      <c r="E25" s="127">
        <f t="shared" si="3"/>
        <v>0</v>
      </c>
      <c r="F25" s="127">
        <f t="shared" si="3"/>
        <v>0</v>
      </c>
      <c r="G25" s="127">
        <f t="shared" si="3"/>
        <v>0</v>
      </c>
      <c r="H25" s="127">
        <f t="shared" si="3"/>
        <v>0</v>
      </c>
      <c r="I25" s="127">
        <f t="shared" si="3"/>
        <v>0</v>
      </c>
      <c r="J25" s="127">
        <f t="shared" si="3"/>
        <v>0</v>
      </c>
      <c r="K25" s="127">
        <f t="shared" si="3"/>
        <v>0</v>
      </c>
      <c r="L25" s="127">
        <f t="shared" si="3"/>
        <v>0</v>
      </c>
      <c r="M25" s="127">
        <f t="shared" si="3"/>
        <v>0</v>
      </c>
      <c r="N25" s="127">
        <f t="shared" si="3"/>
        <v>0</v>
      </c>
      <c r="O25" s="127">
        <f t="shared" si="3"/>
        <v>0</v>
      </c>
    </row>
    <row r="26" spans="1:15" ht="8.1" customHeight="1">
      <c r="A26" s="11"/>
      <c r="B26" s="11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>
      <c r="A27" s="27" t="s">
        <v>23</v>
      </c>
      <c r="B27" s="27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ht="14.45" hidden="1" customHeight="1">
      <c r="A28" s="22" t="s">
        <v>24</v>
      </c>
      <c r="B28" s="2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t="14.45" hidden="1" customHeight="1">
      <c r="A29" s="22" t="s">
        <v>25</v>
      </c>
      <c r="B29" s="22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s="48" customFormat="1">
      <c r="A30" s="46" t="s">
        <v>26</v>
      </c>
      <c r="B30" s="46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</row>
    <row r="31" spans="1:15" s="48" customFormat="1">
      <c r="A31" s="54" t="s">
        <v>27</v>
      </c>
      <c r="B31" s="54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>
      <c r="A32" s="30" t="s">
        <v>287</v>
      </c>
      <c r="B32" s="30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1:15">
      <c r="A33" s="30" t="s">
        <v>288</v>
      </c>
      <c r="B33" s="30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>
      <c r="A34" s="30" t="s">
        <v>29</v>
      </c>
      <c r="B34" s="30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>
      <c r="A35" s="30" t="s">
        <v>289</v>
      </c>
      <c r="B35" s="3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s="51" customFormat="1">
      <c r="A36" s="54" t="s">
        <v>31</v>
      </c>
      <c r="B36" s="54"/>
      <c r="C36" s="112">
        <f>SUM(C32:C35)</f>
        <v>0</v>
      </c>
      <c r="D36" s="112">
        <f t="shared" ref="D36:O36" si="4">SUM(D32:D35)</f>
        <v>0</v>
      </c>
      <c r="E36" s="112">
        <f t="shared" si="4"/>
        <v>0</v>
      </c>
      <c r="F36" s="112">
        <f t="shared" si="4"/>
        <v>0</v>
      </c>
      <c r="G36" s="112">
        <f t="shared" si="4"/>
        <v>0</v>
      </c>
      <c r="H36" s="112">
        <f t="shared" si="4"/>
        <v>0</v>
      </c>
      <c r="I36" s="112">
        <f t="shared" si="4"/>
        <v>0</v>
      </c>
      <c r="J36" s="112">
        <f t="shared" si="4"/>
        <v>0</v>
      </c>
      <c r="K36" s="112">
        <f t="shared" si="4"/>
        <v>0</v>
      </c>
      <c r="L36" s="112">
        <f t="shared" si="4"/>
        <v>0</v>
      </c>
      <c r="M36" s="112">
        <f t="shared" si="4"/>
        <v>0</v>
      </c>
      <c r="N36" s="112">
        <f t="shared" si="4"/>
        <v>0</v>
      </c>
      <c r="O36" s="112">
        <f t="shared" si="4"/>
        <v>0</v>
      </c>
    </row>
    <row r="37" spans="1:15">
      <c r="A37" s="31" t="s">
        <v>32</v>
      </c>
      <c r="B37" s="31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>
      <c r="A38" s="31" t="s">
        <v>33</v>
      </c>
      <c r="B38" s="31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s="51" customFormat="1">
      <c r="A39" s="46" t="s">
        <v>34</v>
      </c>
      <c r="B39" s="46"/>
      <c r="C39" s="112">
        <f>SUM(C37,C36)</f>
        <v>0</v>
      </c>
      <c r="D39" s="112">
        <f t="shared" ref="D39:N39" si="5">SUM(D37,D36)</f>
        <v>0</v>
      </c>
      <c r="E39" s="112">
        <f t="shared" si="5"/>
        <v>0</v>
      </c>
      <c r="F39" s="112">
        <f t="shared" si="5"/>
        <v>0</v>
      </c>
      <c r="G39" s="112">
        <f t="shared" si="5"/>
        <v>0</v>
      </c>
      <c r="H39" s="112">
        <f t="shared" si="5"/>
        <v>0</v>
      </c>
      <c r="I39" s="112">
        <f t="shared" si="5"/>
        <v>0</v>
      </c>
      <c r="J39" s="112">
        <f t="shared" si="5"/>
        <v>0</v>
      </c>
      <c r="K39" s="112">
        <f t="shared" si="5"/>
        <v>0</v>
      </c>
      <c r="L39" s="112">
        <f t="shared" si="5"/>
        <v>0</v>
      </c>
      <c r="M39" s="112">
        <f t="shared" si="5"/>
        <v>0</v>
      </c>
      <c r="N39" s="112">
        <f t="shared" si="5"/>
        <v>0</v>
      </c>
      <c r="O39" s="112">
        <f>SUM(O37:O38,O36)</f>
        <v>0</v>
      </c>
    </row>
    <row r="40" spans="1:15" ht="14.45" hidden="1" customHeight="1">
      <c r="A40" s="23" t="s">
        <v>35</v>
      </c>
      <c r="B40" s="2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1:15" ht="14.45" hidden="1" customHeight="1">
      <c r="A41" s="23" t="s">
        <v>36</v>
      </c>
      <c r="B41" s="23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>
      <c r="A42" s="27" t="s">
        <v>37</v>
      </c>
      <c r="B42" s="27"/>
      <c r="C42" s="127">
        <f>SUM(C28:C29,C39,C40:C41)</f>
        <v>0</v>
      </c>
      <c r="D42" s="127">
        <f t="shared" ref="D42:O42" si="6">SUM(D28:D29,D39,D40:D41)</f>
        <v>0</v>
      </c>
      <c r="E42" s="127">
        <f t="shared" si="6"/>
        <v>0</v>
      </c>
      <c r="F42" s="127">
        <f t="shared" si="6"/>
        <v>0</v>
      </c>
      <c r="G42" s="127">
        <f t="shared" si="6"/>
        <v>0</v>
      </c>
      <c r="H42" s="127">
        <f t="shared" si="6"/>
        <v>0</v>
      </c>
      <c r="I42" s="127">
        <f t="shared" si="6"/>
        <v>0</v>
      </c>
      <c r="J42" s="127">
        <f t="shared" si="6"/>
        <v>0</v>
      </c>
      <c r="K42" s="127">
        <f t="shared" si="6"/>
        <v>0</v>
      </c>
      <c r="L42" s="127">
        <f t="shared" si="6"/>
        <v>0</v>
      </c>
      <c r="M42" s="127">
        <f t="shared" si="6"/>
        <v>0</v>
      </c>
      <c r="N42" s="127">
        <f t="shared" si="6"/>
        <v>0</v>
      </c>
      <c r="O42" s="127">
        <f t="shared" si="6"/>
        <v>0</v>
      </c>
    </row>
    <row r="43" spans="1:15" ht="8.1" customHeight="1">
      <c r="A43" s="11"/>
      <c r="B43" s="11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>
      <c r="A44" s="27" t="s">
        <v>38</v>
      </c>
      <c r="B44" s="27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</row>
    <row r="45" spans="1:15" ht="14.45" hidden="1" customHeight="1">
      <c r="A45" s="23" t="s">
        <v>39</v>
      </c>
      <c r="B45" s="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</row>
    <row r="46" spans="1:15" ht="14.45" hidden="1" customHeight="1">
      <c r="A46" s="23" t="s">
        <v>40</v>
      </c>
      <c r="B46" s="23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</row>
    <row r="47" spans="1:15">
      <c r="A47" s="23" t="s">
        <v>41</v>
      </c>
      <c r="B47" s="23"/>
      <c r="C47" s="116"/>
      <c r="D47" s="116"/>
      <c r="E47" s="144"/>
      <c r="F47" s="116"/>
      <c r="G47" s="116"/>
      <c r="H47" s="144"/>
      <c r="I47" s="116"/>
      <c r="J47" s="116"/>
      <c r="K47" s="145"/>
      <c r="L47" s="116"/>
      <c r="M47" s="116"/>
      <c r="N47" s="116"/>
      <c r="O47" s="116">
        <f>SUM(C47:N47)</f>
        <v>0</v>
      </c>
    </row>
    <row r="48" spans="1:15">
      <c r="A48" s="23" t="s">
        <v>291</v>
      </c>
      <c r="B48" s="23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s="39" customFormat="1">
      <c r="A49" s="27" t="s">
        <v>43</v>
      </c>
      <c r="B49" s="27"/>
      <c r="C49" s="127">
        <f t="shared" ref="C49:O49" si="7">SUM(C45:C48)</f>
        <v>0</v>
      </c>
      <c r="D49" s="127">
        <f t="shared" si="7"/>
        <v>0</v>
      </c>
      <c r="E49" s="127">
        <f t="shared" si="7"/>
        <v>0</v>
      </c>
      <c r="F49" s="127">
        <f t="shared" si="7"/>
        <v>0</v>
      </c>
      <c r="G49" s="127">
        <f t="shared" si="7"/>
        <v>0</v>
      </c>
      <c r="H49" s="127">
        <f t="shared" si="7"/>
        <v>0</v>
      </c>
      <c r="I49" s="127">
        <f t="shared" si="7"/>
        <v>0</v>
      </c>
      <c r="J49" s="127">
        <f t="shared" si="7"/>
        <v>0</v>
      </c>
      <c r="K49" s="127">
        <f t="shared" si="7"/>
        <v>0</v>
      </c>
      <c r="L49" s="127">
        <f t="shared" si="7"/>
        <v>0</v>
      </c>
      <c r="M49" s="127">
        <f t="shared" si="7"/>
        <v>0</v>
      </c>
      <c r="N49" s="127">
        <f t="shared" si="7"/>
        <v>0</v>
      </c>
      <c r="O49" s="127">
        <f t="shared" si="7"/>
        <v>0</v>
      </c>
    </row>
    <row r="50" spans="1:15" ht="8.1" hidden="1" customHeight="1">
      <c r="A50" s="11"/>
      <c r="B50" s="11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</row>
    <row r="51" spans="1:15" ht="14.45" hidden="1" customHeight="1">
      <c r="A51" s="27" t="s">
        <v>44</v>
      </c>
      <c r="B51" s="27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4.45" hidden="1" customHeight="1">
      <c r="A52" s="23" t="s">
        <v>45</v>
      </c>
      <c r="B52" s="23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ht="14.45" hidden="1" customHeight="1">
      <c r="A53" s="23" t="s">
        <v>46</v>
      </c>
      <c r="B53" s="23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s="39" customFormat="1" ht="14.45" hidden="1" customHeight="1">
      <c r="A54" s="27" t="s">
        <v>47</v>
      </c>
      <c r="B54" s="27"/>
      <c r="C54" s="127">
        <f>SUM(C52:C53)</f>
        <v>0</v>
      </c>
      <c r="D54" s="127">
        <f t="shared" ref="D54:O54" si="8">SUM(D52:D53)</f>
        <v>0</v>
      </c>
      <c r="E54" s="127">
        <f t="shared" si="8"/>
        <v>0</v>
      </c>
      <c r="F54" s="127">
        <f t="shared" si="8"/>
        <v>0</v>
      </c>
      <c r="G54" s="127">
        <f t="shared" si="8"/>
        <v>0</v>
      </c>
      <c r="H54" s="127">
        <f t="shared" si="8"/>
        <v>0</v>
      </c>
      <c r="I54" s="127">
        <f t="shared" si="8"/>
        <v>0</v>
      </c>
      <c r="J54" s="127">
        <f t="shared" si="8"/>
        <v>0</v>
      </c>
      <c r="K54" s="127">
        <f t="shared" si="8"/>
        <v>0</v>
      </c>
      <c r="L54" s="127">
        <f t="shared" si="8"/>
        <v>0</v>
      </c>
      <c r="M54" s="127">
        <f t="shared" si="8"/>
        <v>0</v>
      </c>
      <c r="N54" s="127">
        <f t="shared" si="8"/>
        <v>0</v>
      </c>
      <c r="O54" s="127">
        <f t="shared" si="8"/>
        <v>0</v>
      </c>
    </row>
    <row r="55" spans="1:15" ht="8.1" hidden="1" customHeight="1">
      <c r="A55" s="11"/>
      <c r="B55" s="11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t="14.45" hidden="1" customHeight="1">
      <c r="A56" s="27" t="s">
        <v>48</v>
      </c>
      <c r="B56" s="27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t="14.45" hidden="1" customHeight="1">
      <c r="A57" s="23" t="s">
        <v>49</v>
      </c>
      <c r="B57" s="23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t="14.45" hidden="1" customHeight="1">
      <c r="A58" s="23" t="s">
        <v>50</v>
      </c>
      <c r="B58" s="23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t="14.45" hidden="1" customHeight="1">
      <c r="A59" s="23" t="s">
        <v>51</v>
      </c>
      <c r="B59" s="23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t="14.45" hidden="1" customHeight="1">
      <c r="A60" s="23" t="s">
        <v>52</v>
      </c>
      <c r="B60" s="23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ht="14.45" hidden="1" customHeight="1">
      <c r="A61" s="23" t="s">
        <v>53</v>
      </c>
      <c r="B61" s="23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s="39" customFormat="1" ht="14.45" hidden="1" customHeight="1">
      <c r="A62" s="27" t="s">
        <v>54</v>
      </c>
      <c r="B62" s="27"/>
      <c r="C62" s="127">
        <f>SUM(C57:C61)</f>
        <v>0</v>
      </c>
      <c r="D62" s="127">
        <f t="shared" ref="D62:O62" si="9">SUM(D57:D61)</f>
        <v>0</v>
      </c>
      <c r="E62" s="127">
        <f t="shared" si="9"/>
        <v>0</v>
      </c>
      <c r="F62" s="127">
        <f t="shared" si="9"/>
        <v>0</v>
      </c>
      <c r="G62" s="127">
        <f t="shared" si="9"/>
        <v>0</v>
      </c>
      <c r="H62" s="127">
        <f t="shared" si="9"/>
        <v>0</v>
      </c>
      <c r="I62" s="127">
        <f t="shared" si="9"/>
        <v>0</v>
      </c>
      <c r="J62" s="127">
        <f t="shared" si="9"/>
        <v>0</v>
      </c>
      <c r="K62" s="127">
        <f t="shared" si="9"/>
        <v>0</v>
      </c>
      <c r="L62" s="127">
        <f t="shared" si="9"/>
        <v>0</v>
      </c>
      <c r="M62" s="127">
        <f t="shared" si="9"/>
        <v>0</v>
      </c>
      <c r="N62" s="127">
        <f t="shared" si="9"/>
        <v>0</v>
      </c>
      <c r="O62" s="127">
        <f t="shared" si="9"/>
        <v>0</v>
      </c>
    </row>
    <row r="63" spans="1:15" ht="8.1" hidden="1" customHeight="1">
      <c r="A63" s="11"/>
      <c r="B63" s="11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t="14.45" hidden="1" customHeight="1">
      <c r="A64" s="27" t="s">
        <v>55</v>
      </c>
      <c r="B64" s="27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ht="14.45" hidden="1" customHeight="1">
      <c r="A65" s="23" t="s">
        <v>56</v>
      </c>
      <c r="B65" s="23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ht="14.45" hidden="1" customHeight="1">
      <c r="A66" s="23" t="s">
        <v>57</v>
      </c>
      <c r="B66" s="23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ht="14.45" hidden="1" customHeight="1">
      <c r="A67" s="23" t="s">
        <v>58</v>
      </c>
      <c r="B67" s="23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4.45" hidden="1" customHeight="1">
      <c r="A68" s="27" t="s">
        <v>59</v>
      </c>
      <c r="B68" s="27"/>
      <c r="C68" s="127">
        <f>SUM(C65:C67)</f>
        <v>0</v>
      </c>
      <c r="D68" s="127">
        <f t="shared" ref="D68:O68" si="10">SUM(D65:D67)</f>
        <v>0</v>
      </c>
      <c r="E68" s="127">
        <f t="shared" si="10"/>
        <v>0</v>
      </c>
      <c r="F68" s="127">
        <f t="shared" si="10"/>
        <v>0</v>
      </c>
      <c r="G68" s="127">
        <f t="shared" si="10"/>
        <v>0</v>
      </c>
      <c r="H68" s="127">
        <f t="shared" si="10"/>
        <v>0</v>
      </c>
      <c r="I68" s="127">
        <f t="shared" si="10"/>
        <v>0</v>
      </c>
      <c r="J68" s="127">
        <f t="shared" si="10"/>
        <v>0</v>
      </c>
      <c r="K68" s="127">
        <f t="shared" si="10"/>
        <v>0</v>
      </c>
      <c r="L68" s="127">
        <f t="shared" si="10"/>
        <v>0</v>
      </c>
      <c r="M68" s="127">
        <f t="shared" si="10"/>
        <v>0</v>
      </c>
      <c r="N68" s="127">
        <f t="shared" si="10"/>
        <v>0</v>
      </c>
      <c r="O68" s="127">
        <f t="shared" si="10"/>
        <v>0</v>
      </c>
    </row>
    <row r="69" spans="1:15" ht="8.1" hidden="1" customHeight="1">
      <c r="A69" s="11"/>
      <c r="B69" s="11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1:15" s="39" customFormat="1" ht="14.45" hidden="1" customHeight="1">
      <c r="A70" s="27" t="s">
        <v>60</v>
      </c>
      <c r="B70" s="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t="14.45" hidden="1" customHeight="1">
      <c r="A71" s="23" t="s">
        <v>61</v>
      </c>
      <c r="B71" s="23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</row>
    <row r="72" spans="1:15" ht="14.45" hidden="1" customHeight="1">
      <c r="A72" s="23" t="s">
        <v>62</v>
      </c>
      <c r="B72" s="23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</row>
    <row r="73" spans="1:15" ht="14.45" hidden="1" customHeight="1">
      <c r="A73" s="23" t="s">
        <v>63</v>
      </c>
      <c r="B73" s="23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</row>
    <row r="74" spans="1:15" ht="14.45" hidden="1" customHeight="1">
      <c r="A74" s="23" t="s">
        <v>64</v>
      </c>
      <c r="B74" s="23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</row>
    <row r="75" spans="1:15" s="39" customFormat="1" ht="14.45" hidden="1" customHeight="1">
      <c r="A75" s="27" t="s">
        <v>65</v>
      </c>
      <c r="B75" s="27"/>
      <c r="C75" s="127">
        <f>SUM(C71:C74)</f>
        <v>0</v>
      </c>
      <c r="D75" s="127">
        <f t="shared" ref="D75:N75" si="11">SUM(D71:D74)</f>
        <v>0</v>
      </c>
      <c r="E75" s="127">
        <f t="shared" si="11"/>
        <v>0</v>
      </c>
      <c r="F75" s="127">
        <f t="shared" si="11"/>
        <v>0</v>
      </c>
      <c r="G75" s="127">
        <f t="shared" si="11"/>
        <v>0</v>
      </c>
      <c r="H75" s="127">
        <f t="shared" si="11"/>
        <v>0</v>
      </c>
      <c r="I75" s="127">
        <f t="shared" si="11"/>
        <v>0</v>
      </c>
      <c r="J75" s="127">
        <f t="shared" si="11"/>
        <v>0</v>
      </c>
      <c r="K75" s="127">
        <f t="shared" si="11"/>
        <v>0</v>
      </c>
      <c r="L75" s="127">
        <f t="shared" si="11"/>
        <v>0</v>
      </c>
      <c r="M75" s="127">
        <f t="shared" si="11"/>
        <v>0</v>
      </c>
      <c r="N75" s="127">
        <f t="shared" si="11"/>
        <v>0</v>
      </c>
      <c r="O75" s="127">
        <f>SUM(O71:O74)</f>
        <v>0</v>
      </c>
    </row>
    <row r="76" spans="1:15" ht="8.1" hidden="1" customHeight="1">
      <c r="A76" s="11"/>
      <c r="B76" s="11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t="14.45" hidden="1" customHeight="1">
      <c r="A77" s="27" t="s">
        <v>66</v>
      </c>
      <c r="B77" s="27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</row>
    <row r="78" spans="1:15" ht="14.45" hidden="1" customHeight="1">
      <c r="A78" s="23" t="s">
        <v>67</v>
      </c>
      <c r="B78" s="23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</row>
    <row r="79" spans="1:15" ht="14.45" hidden="1" customHeight="1">
      <c r="A79" s="23" t="s">
        <v>68</v>
      </c>
      <c r="B79" s="23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</row>
    <row r="80" spans="1:15" ht="14.45" hidden="1" customHeight="1">
      <c r="A80" s="23" t="s">
        <v>69</v>
      </c>
      <c r="B80" s="23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spans="1:15" ht="14.45" hidden="1" customHeight="1">
      <c r="A81" s="23" t="s">
        <v>70</v>
      </c>
      <c r="B81" s="23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</row>
    <row r="82" spans="1:15" ht="14.45" hidden="1" customHeight="1">
      <c r="A82" s="23" t="s">
        <v>71</v>
      </c>
      <c r="B82" s="23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</row>
    <row r="83" spans="1:15" ht="14.45" hidden="1" customHeight="1">
      <c r="A83" s="23" t="s">
        <v>72</v>
      </c>
      <c r="B83" s="23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</row>
    <row r="84" spans="1:15" s="39" customFormat="1" ht="14.45" hidden="1" customHeight="1">
      <c r="A84" s="27" t="s">
        <v>73</v>
      </c>
      <c r="B84" s="27"/>
      <c r="C84" s="127">
        <f>SUM(C78:C83)</f>
        <v>0</v>
      </c>
      <c r="D84" s="127">
        <f t="shared" ref="D84:O84" si="12">SUM(D78:D83)</f>
        <v>0</v>
      </c>
      <c r="E84" s="127">
        <f t="shared" si="12"/>
        <v>0</v>
      </c>
      <c r="F84" s="127">
        <f t="shared" si="12"/>
        <v>0</v>
      </c>
      <c r="G84" s="127">
        <f t="shared" si="12"/>
        <v>0</v>
      </c>
      <c r="H84" s="127">
        <f t="shared" si="12"/>
        <v>0</v>
      </c>
      <c r="I84" s="127">
        <f t="shared" si="12"/>
        <v>0</v>
      </c>
      <c r="J84" s="127">
        <f t="shared" si="12"/>
        <v>0</v>
      </c>
      <c r="K84" s="127">
        <f t="shared" si="12"/>
        <v>0</v>
      </c>
      <c r="L84" s="127">
        <f t="shared" si="12"/>
        <v>0</v>
      </c>
      <c r="M84" s="127">
        <f t="shared" si="12"/>
        <v>0</v>
      </c>
      <c r="N84" s="127">
        <f t="shared" si="12"/>
        <v>0</v>
      </c>
      <c r="O84" s="127">
        <f t="shared" si="12"/>
        <v>0</v>
      </c>
    </row>
    <row r="85" spans="1:15" ht="14.45" hidden="1" customHeight="1">
      <c r="A85" s="11" t="s">
        <v>74</v>
      </c>
      <c r="B85" s="11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</row>
    <row r="86" spans="1:15" s="39" customFormat="1" ht="14.45" hidden="1" customHeight="1">
      <c r="A86" s="27" t="s">
        <v>75</v>
      </c>
      <c r="B86" s="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t="14.45" hidden="1" customHeight="1">
      <c r="A87" s="23" t="s">
        <v>76</v>
      </c>
      <c r="B87" s="23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</row>
    <row r="88" spans="1:15" ht="14.45" hidden="1" customHeight="1">
      <c r="A88" s="23" t="s">
        <v>77</v>
      </c>
      <c r="B88" s="23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</row>
    <row r="89" spans="1:15" s="39" customFormat="1" ht="14.45" hidden="1" customHeight="1">
      <c r="A89" s="27" t="s">
        <v>78</v>
      </c>
      <c r="B89" s="27"/>
      <c r="C89" s="127">
        <f>SUM(C87:C88)</f>
        <v>0</v>
      </c>
      <c r="D89" s="127">
        <f t="shared" ref="D89:O89" si="13">SUM(D87:D88)</f>
        <v>0</v>
      </c>
      <c r="E89" s="127">
        <f t="shared" si="13"/>
        <v>0</v>
      </c>
      <c r="F89" s="127">
        <f t="shared" si="13"/>
        <v>0</v>
      </c>
      <c r="G89" s="127">
        <f t="shared" si="13"/>
        <v>0</v>
      </c>
      <c r="H89" s="127">
        <f t="shared" si="13"/>
        <v>0</v>
      </c>
      <c r="I89" s="127">
        <f t="shared" si="13"/>
        <v>0</v>
      </c>
      <c r="J89" s="127">
        <f t="shared" si="13"/>
        <v>0</v>
      </c>
      <c r="K89" s="127">
        <f t="shared" si="13"/>
        <v>0</v>
      </c>
      <c r="L89" s="127">
        <f t="shared" si="13"/>
        <v>0</v>
      </c>
      <c r="M89" s="127">
        <f t="shared" si="13"/>
        <v>0</v>
      </c>
      <c r="N89" s="127">
        <f t="shared" si="13"/>
        <v>0</v>
      </c>
      <c r="O89" s="127">
        <f t="shared" si="13"/>
        <v>0</v>
      </c>
    </row>
    <row r="90" spans="1:15" ht="8.1" customHeight="1">
      <c r="A90" s="11"/>
      <c r="B90" s="11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</row>
    <row r="91" spans="1:15">
      <c r="A91" s="27" t="s">
        <v>293</v>
      </c>
      <c r="B91" s="27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1:15" ht="14.45" hidden="1" customHeight="1">
      <c r="A92" s="23" t="s">
        <v>294</v>
      </c>
      <c r="B92" s="23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</row>
    <row r="93" spans="1:15" ht="14.45" hidden="1" customHeight="1">
      <c r="A93" s="23" t="s">
        <v>295</v>
      </c>
      <c r="B93" s="23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</row>
    <row r="94" spans="1:15" ht="14.45" hidden="1" customHeight="1">
      <c r="A94" s="23" t="s">
        <v>296</v>
      </c>
      <c r="B94" s="23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</row>
    <row r="95" spans="1:15">
      <c r="A95" s="249" t="s">
        <v>297</v>
      </c>
      <c r="B95" s="249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</row>
    <row r="96" spans="1:15">
      <c r="A96" s="23" t="s">
        <v>82</v>
      </c>
      <c r="B96" s="23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</row>
    <row r="97" spans="1:15" ht="14.45" hidden="1" customHeight="1">
      <c r="A97" s="23" t="s">
        <v>298</v>
      </c>
      <c r="B97" s="23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>
      <c r="A98" s="23" t="s">
        <v>299</v>
      </c>
      <c r="B98" s="23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>
      <c r="A99" s="23" t="s">
        <v>899</v>
      </c>
      <c r="B99" s="23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</row>
    <row r="100" spans="1:15" ht="14.45" hidden="1" customHeight="1">
      <c r="A100" s="23" t="s">
        <v>302</v>
      </c>
      <c r="B100" s="23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</row>
    <row r="101" spans="1:15" s="39" customFormat="1">
      <c r="A101" s="27" t="s">
        <v>85</v>
      </c>
      <c r="B101" s="27"/>
      <c r="C101" s="127">
        <f t="shared" ref="C101:O101" si="14">SUM(C92:C100)</f>
        <v>0</v>
      </c>
      <c r="D101" s="127">
        <f t="shared" si="14"/>
        <v>0</v>
      </c>
      <c r="E101" s="127">
        <f t="shared" si="14"/>
        <v>0</v>
      </c>
      <c r="F101" s="127">
        <f t="shared" si="14"/>
        <v>0</v>
      </c>
      <c r="G101" s="127">
        <f t="shared" si="14"/>
        <v>0</v>
      </c>
      <c r="H101" s="127">
        <f t="shared" si="14"/>
        <v>0</v>
      </c>
      <c r="I101" s="127">
        <f t="shared" si="14"/>
        <v>0</v>
      </c>
      <c r="J101" s="127">
        <f t="shared" si="14"/>
        <v>0</v>
      </c>
      <c r="K101" s="127">
        <f t="shared" si="14"/>
        <v>0</v>
      </c>
      <c r="L101" s="127">
        <f t="shared" si="14"/>
        <v>0</v>
      </c>
      <c r="M101" s="127">
        <f t="shared" si="14"/>
        <v>0</v>
      </c>
      <c r="N101" s="127">
        <f t="shared" si="14"/>
        <v>0</v>
      </c>
      <c r="O101" s="127">
        <f t="shared" si="14"/>
        <v>0</v>
      </c>
    </row>
    <row r="102" spans="1:15" ht="14.45" hidden="1" customHeight="1">
      <c r="A102" s="33" t="s">
        <v>86</v>
      </c>
      <c r="B102" s="33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</row>
    <row r="103" spans="1:15" s="60" customFormat="1" ht="18.75">
      <c r="A103" s="56" t="s">
        <v>87</v>
      </c>
      <c r="B103" s="56"/>
      <c r="C103" s="146">
        <f t="shared" ref="C103:O103" si="15">SUM(C102,C101,C89,C85,C84,C75,C68,C62,C54,C49,C42,C25,C13)</f>
        <v>0</v>
      </c>
      <c r="D103" s="146">
        <f t="shared" si="15"/>
        <v>0</v>
      </c>
      <c r="E103" s="146">
        <f t="shared" si="15"/>
        <v>0</v>
      </c>
      <c r="F103" s="146">
        <f t="shared" si="15"/>
        <v>0</v>
      </c>
      <c r="G103" s="146">
        <f t="shared" si="15"/>
        <v>0</v>
      </c>
      <c r="H103" s="146">
        <f t="shared" si="15"/>
        <v>0</v>
      </c>
      <c r="I103" s="146">
        <f t="shared" si="15"/>
        <v>0</v>
      </c>
      <c r="J103" s="146">
        <f t="shared" si="15"/>
        <v>0</v>
      </c>
      <c r="K103" s="146">
        <f t="shared" si="15"/>
        <v>0</v>
      </c>
      <c r="L103" s="146">
        <f t="shared" si="15"/>
        <v>0</v>
      </c>
      <c r="M103" s="146">
        <f t="shared" si="15"/>
        <v>0</v>
      </c>
      <c r="N103" s="146">
        <f t="shared" si="15"/>
        <v>0</v>
      </c>
      <c r="O103" s="146">
        <f t="shared" si="15"/>
        <v>0</v>
      </c>
    </row>
    <row r="104" spans="1:15" ht="8.1" customHeight="1">
      <c r="A104" s="11"/>
      <c r="B104" s="11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ht="18.75">
      <c r="A105" s="55" t="s">
        <v>88</v>
      </c>
      <c r="B105" s="55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s="39" customFormat="1" ht="14.45" hidden="1" customHeight="1">
      <c r="A106" s="27" t="s">
        <v>89</v>
      </c>
      <c r="B106" s="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</row>
    <row r="107" spans="1:15" ht="14.45" hidden="1" customHeight="1">
      <c r="A107" s="22" t="s">
        <v>90</v>
      </c>
      <c r="B107" s="22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ht="14.45" hidden="1" customHeight="1">
      <c r="A108" s="22" t="s">
        <v>91</v>
      </c>
      <c r="B108" s="22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ht="14.45" hidden="1" customHeight="1">
      <c r="A109" s="22" t="s">
        <v>92</v>
      </c>
      <c r="B109" s="22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ht="14.45" hidden="1" customHeight="1">
      <c r="A110" s="22" t="s">
        <v>93</v>
      </c>
      <c r="B110" s="22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1:15" s="39" customFormat="1" ht="14.45" hidden="1" customHeight="1">
      <c r="A111" s="27" t="s">
        <v>94</v>
      </c>
      <c r="B111" s="27"/>
      <c r="C111" s="127">
        <f>SUM(C107:C110)</f>
        <v>0</v>
      </c>
      <c r="D111" s="127">
        <f t="shared" ref="D111:O111" si="16">SUM(D107:D110)</f>
        <v>0</v>
      </c>
      <c r="E111" s="127">
        <f t="shared" si="16"/>
        <v>0</v>
      </c>
      <c r="F111" s="127">
        <f t="shared" si="16"/>
        <v>0</v>
      </c>
      <c r="G111" s="127">
        <f t="shared" si="16"/>
        <v>0</v>
      </c>
      <c r="H111" s="127">
        <f t="shared" si="16"/>
        <v>0</v>
      </c>
      <c r="I111" s="127">
        <f t="shared" si="16"/>
        <v>0</v>
      </c>
      <c r="J111" s="127">
        <f t="shared" si="16"/>
        <v>0</v>
      </c>
      <c r="K111" s="127">
        <f t="shared" si="16"/>
        <v>0</v>
      </c>
      <c r="L111" s="127">
        <f t="shared" si="16"/>
        <v>0</v>
      </c>
      <c r="M111" s="127">
        <f t="shared" si="16"/>
        <v>0</v>
      </c>
      <c r="N111" s="127">
        <f t="shared" si="16"/>
        <v>0</v>
      </c>
      <c r="O111" s="127">
        <f t="shared" si="16"/>
        <v>0</v>
      </c>
    </row>
    <row r="112" spans="1:15" s="39" customFormat="1" ht="6" hidden="1" customHeight="1">
      <c r="A112" s="45"/>
      <c r="B112" s="45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</row>
    <row r="113" spans="1:15" s="39" customFormat="1" ht="14.45" hidden="1" customHeight="1">
      <c r="A113" s="27" t="s">
        <v>95</v>
      </c>
      <c r="B113" s="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</row>
    <row r="114" spans="1:15" ht="14.45" hidden="1" customHeight="1">
      <c r="A114" s="22" t="s">
        <v>96</v>
      </c>
      <c r="B114" s="22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1:15" ht="14.45" hidden="1" customHeight="1">
      <c r="A115" s="22" t="s">
        <v>97</v>
      </c>
      <c r="B115" s="22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1:15" ht="14.45" hidden="1" customHeight="1">
      <c r="A116" s="22" t="s">
        <v>98</v>
      </c>
      <c r="B116" s="22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ht="14.45" hidden="1" customHeight="1">
      <c r="A117" s="22" t="s">
        <v>99</v>
      </c>
      <c r="B117" s="22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1:15" ht="14.45" hidden="1" customHeight="1">
      <c r="A118" s="22" t="s">
        <v>100</v>
      </c>
      <c r="B118" s="22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1:15" s="39" customFormat="1" ht="14.45" hidden="1" customHeight="1">
      <c r="A119" s="27" t="s">
        <v>101</v>
      </c>
      <c r="B119" s="27"/>
      <c r="C119" s="127">
        <f>SUM(C114:C118)</f>
        <v>0</v>
      </c>
      <c r="D119" s="127">
        <f t="shared" ref="D119:O119" si="17">SUM(D114:D118)</f>
        <v>0</v>
      </c>
      <c r="E119" s="127">
        <f t="shared" si="17"/>
        <v>0</v>
      </c>
      <c r="F119" s="127">
        <f t="shared" si="17"/>
        <v>0</v>
      </c>
      <c r="G119" s="127">
        <f t="shared" si="17"/>
        <v>0</v>
      </c>
      <c r="H119" s="127">
        <f t="shared" si="17"/>
        <v>0</v>
      </c>
      <c r="I119" s="127">
        <f t="shared" si="17"/>
        <v>0</v>
      </c>
      <c r="J119" s="127">
        <f t="shared" si="17"/>
        <v>0</v>
      </c>
      <c r="K119" s="127">
        <f t="shared" si="17"/>
        <v>0</v>
      </c>
      <c r="L119" s="127">
        <f t="shared" si="17"/>
        <v>0</v>
      </c>
      <c r="M119" s="127">
        <f t="shared" si="17"/>
        <v>0</v>
      </c>
      <c r="N119" s="127">
        <f t="shared" si="17"/>
        <v>0</v>
      </c>
      <c r="O119" s="127">
        <f t="shared" si="17"/>
        <v>0</v>
      </c>
    </row>
    <row r="120" spans="1:15" s="39" customFormat="1" ht="6" hidden="1" customHeight="1">
      <c r="A120" s="45"/>
      <c r="B120" s="45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>
      <c r="A121" s="113" t="s">
        <v>102</v>
      </c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1:15">
      <c r="A122" s="115" t="s">
        <v>103</v>
      </c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7">
        <f>SUM(C122:N122)</f>
        <v>0</v>
      </c>
    </row>
    <row r="123" spans="1:15">
      <c r="A123" s="115" t="s">
        <v>104</v>
      </c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>
        <f>SUM(C123:N123)</f>
        <v>0</v>
      </c>
    </row>
    <row r="124" spans="1:15" ht="14.45" hidden="1" customHeight="1">
      <c r="A124" s="115" t="s">
        <v>105</v>
      </c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>
      <c r="A125" s="115" t="s">
        <v>106</v>
      </c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>
        <f>SUM(C125:N125)</f>
        <v>0</v>
      </c>
    </row>
    <row r="126" spans="1:15">
      <c r="A126" s="115" t="s">
        <v>107</v>
      </c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1:15" ht="14.45" hidden="1" customHeight="1">
      <c r="A127" s="115" t="s">
        <v>108</v>
      </c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1:15" ht="14.45" hidden="1" customHeight="1">
      <c r="A128" s="115" t="s">
        <v>109</v>
      </c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1:22" s="48" customFormat="1">
      <c r="A129" s="118" t="s">
        <v>110</v>
      </c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1:22" s="48" customFormat="1">
      <c r="A130" s="120" t="s">
        <v>111</v>
      </c>
      <c r="B130" s="120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1:22">
      <c r="A131" s="209" t="s">
        <v>119</v>
      </c>
      <c r="B131" s="209"/>
      <c r="C131" s="116"/>
      <c r="D131" s="116"/>
      <c r="E131" s="116"/>
      <c r="F131" s="116"/>
      <c r="G131" s="116"/>
      <c r="H131" s="116">
        <v>0</v>
      </c>
      <c r="I131" s="116">
        <v>0</v>
      </c>
      <c r="J131" s="116">
        <v>0</v>
      </c>
      <c r="K131" s="117"/>
      <c r="L131" s="117"/>
      <c r="M131" s="117"/>
      <c r="N131" s="117"/>
      <c r="O131" s="116">
        <f>SUM(K131:N131)</f>
        <v>0</v>
      </c>
    </row>
    <row r="132" spans="1:22">
      <c r="A132" s="209" t="s">
        <v>112</v>
      </c>
      <c r="B132" s="209"/>
      <c r="C132" s="116"/>
      <c r="D132" s="116"/>
      <c r="E132" s="116"/>
      <c r="F132" s="116"/>
      <c r="G132" s="116"/>
      <c r="H132" s="116">
        <v>0</v>
      </c>
      <c r="I132" s="116">
        <v>0</v>
      </c>
      <c r="J132" s="116">
        <v>0</v>
      </c>
      <c r="K132" s="117"/>
      <c r="L132" s="117"/>
      <c r="M132" s="117"/>
      <c r="N132" s="117"/>
      <c r="O132" s="116">
        <f>SUM(C132:N132)</f>
        <v>0</v>
      </c>
    </row>
    <row r="133" spans="1:22">
      <c r="A133" s="34" t="s">
        <v>113</v>
      </c>
      <c r="B133" s="34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1:22">
      <c r="A134" s="34" t="s">
        <v>114</v>
      </c>
      <c r="B134" s="34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22">
      <c r="A135" s="34" t="s">
        <v>115</v>
      </c>
      <c r="B135" s="34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>
        <f>SUM(C135:N135)</f>
        <v>0</v>
      </c>
      <c r="P135" s="100"/>
      <c r="Q135" s="100"/>
      <c r="R135" s="13"/>
      <c r="S135" s="10"/>
      <c r="T135" s="10"/>
      <c r="U135" s="99"/>
      <c r="V135" s="10"/>
    </row>
    <row r="136" spans="1:22">
      <c r="A136" s="34" t="s">
        <v>116</v>
      </c>
      <c r="B136" s="34"/>
      <c r="C136" s="116"/>
      <c r="D136" s="116"/>
      <c r="E136" s="116"/>
      <c r="F136" s="116"/>
      <c r="G136" s="116" t="s">
        <v>913</v>
      </c>
      <c r="H136" s="116"/>
      <c r="I136" s="116"/>
      <c r="J136" s="116"/>
      <c r="K136" s="116"/>
      <c r="L136" s="116"/>
      <c r="M136" s="116"/>
      <c r="N136" s="116"/>
      <c r="O136" s="116">
        <f t="shared" ref="O136:O142" si="18">SUM(C136:N136)</f>
        <v>0</v>
      </c>
      <c r="P136" s="100"/>
      <c r="Q136" s="100"/>
      <c r="R136" s="13"/>
      <c r="S136" s="10"/>
      <c r="T136" s="10"/>
      <c r="U136" s="99"/>
      <c r="V136" s="10"/>
    </row>
    <row r="137" spans="1:22">
      <c r="A137" s="34" t="s">
        <v>117</v>
      </c>
      <c r="B137" s="34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>
        <f t="shared" si="18"/>
        <v>0</v>
      </c>
      <c r="P137" s="100"/>
      <c r="Q137" s="100"/>
      <c r="R137" s="13"/>
      <c r="S137" s="10"/>
      <c r="T137" s="10"/>
      <c r="U137" s="99"/>
      <c r="V137" s="10"/>
    </row>
    <row r="138" spans="1:22">
      <c r="A138" s="34" t="s">
        <v>118</v>
      </c>
      <c r="B138" s="34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>
        <f t="shared" si="18"/>
        <v>0</v>
      </c>
      <c r="P138" s="100"/>
      <c r="Q138" s="100"/>
      <c r="R138" s="13"/>
      <c r="S138" s="10"/>
      <c r="T138" s="10"/>
      <c r="U138" s="99"/>
      <c r="V138" s="10"/>
    </row>
    <row r="139" spans="1:22">
      <c r="A139" s="34" t="s">
        <v>901</v>
      </c>
      <c r="B139" s="34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>
        <f t="shared" si="18"/>
        <v>0</v>
      </c>
      <c r="P139" s="100"/>
      <c r="Q139" s="100"/>
      <c r="R139" s="13"/>
      <c r="S139" s="10"/>
      <c r="T139" s="10"/>
      <c r="U139" s="99"/>
      <c r="V139" s="10"/>
    </row>
    <row r="140" spans="1:22">
      <c r="A140" s="34" t="s">
        <v>902</v>
      </c>
      <c r="B140" s="34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>
        <f t="shared" si="18"/>
        <v>0</v>
      </c>
      <c r="P140" s="100"/>
      <c r="Q140" s="100"/>
      <c r="R140" s="13"/>
      <c r="S140" s="10"/>
      <c r="T140" s="10"/>
      <c r="U140" s="99"/>
      <c r="V140" s="10"/>
    </row>
    <row r="141" spans="1:22">
      <c r="A141" s="34" t="s">
        <v>917</v>
      </c>
      <c r="B141" s="34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>
        <f t="shared" si="18"/>
        <v>0</v>
      </c>
      <c r="P141" s="100"/>
      <c r="Q141" s="100"/>
      <c r="R141" s="13"/>
      <c r="S141" s="10"/>
      <c r="T141" s="10"/>
      <c r="U141" s="99"/>
      <c r="V141" s="10"/>
    </row>
    <row r="142" spans="1:22">
      <c r="A142" s="34" t="s">
        <v>904</v>
      </c>
      <c r="B142" s="34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>
        <f t="shared" si="18"/>
        <v>0</v>
      </c>
      <c r="P142" s="100"/>
      <c r="Q142" s="100"/>
      <c r="R142" s="13"/>
      <c r="S142" s="10"/>
      <c r="T142" s="10"/>
      <c r="U142" s="99"/>
      <c r="V142" s="10"/>
    </row>
    <row r="143" spans="1:22">
      <c r="A143" s="34" t="s">
        <v>918</v>
      </c>
      <c r="B143" s="34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00"/>
      <c r="Q143" s="100"/>
      <c r="R143" s="13"/>
      <c r="S143" s="10"/>
      <c r="T143" s="10"/>
      <c r="U143" s="99"/>
      <c r="V143" s="10"/>
    </row>
    <row r="144" spans="1:22" s="51" customFormat="1">
      <c r="A144" s="120" t="s">
        <v>244</v>
      </c>
      <c r="B144" s="120"/>
      <c r="C144" s="112">
        <f t="shared" ref="C144:J144" si="19">SUM(C131:C134)</f>
        <v>0</v>
      </c>
      <c r="D144" s="112">
        <f t="shared" si="19"/>
        <v>0</v>
      </c>
      <c r="E144" s="112">
        <f t="shared" si="19"/>
        <v>0</v>
      </c>
      <c r="F144" s="112">
        <f t="shared" si="19"/>
        <v>0</v>
      </c>
      <c r="G144" s="112">
        <f t="shared" si="19"/>
        <v>0</v>
      </c>
      <c r="H144" s="112">
        <f t="shared" si="19"/>
        <v>0</v>
      </c>
      <c r="I144" s="112">
        <f t="shared" si="19"/>
        <v>0</v>
      </c>
      <c r="J144" s="112">
        <f t="shared" si="19"/>
        <v>0</v>
      </c>
      <c r="K144" s="112">
        <f>SUM(K131:K143)</f>
        <v>0</v>
      </c>
      <c r="L144" s="112">
        <f>SUM(L131:L142)</f>
        <v>0</v>
      </c>
      <c r="M144" s="112">
        <f>SUM(M131:M143)</f>
        <v>0</v>
      </c>
      <c r="N144" s="112">
        <f>SUM(N131:N143)</f>
        <v>0</v>
      </c>
      <c r="O144" s="112">
        <f>SUM(K144:N144)</f>
        <v>0</v>
      </c>
    </row>
    <row r="145" spans="1:15" s="48" customFormat="1">
      <c r="A145" s="120" t="s">
        <v>122</v>
      </c>
      <c r="B145" s="120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1:15">
      <c r="A146" s="121" t="s">
        <v>124</v>
      </c>
      <c r="B146" s="121"/>
      <c r="C146" s="116"/>
      <c r="D146" s="116"/>
      <c r="E146" s="116"/>
      <c r="F146" s="116"/>
      <c r="G146" s="116"/>
      <c r="H146" s="116">
        <v>0</v>
      </c>
      <c r="I146" s="116">
        <v>0</v>
      </c>
      <c r="J146" s="116">
        <v>0</v>
      </c>
      <c r="K146" s="116"/>
      <c r="L146" s="116"/>
      <c r="M146" s="116"/>
      <c r="N146" s="116"/>
      <c r="O146" s="116"/>
    </row>
    <row r="147" spans="1:15" s="48" customFormat="1">
      <c r="A147" s="122" t="s">
        <v>125</v>
      </c>
      <c r="B147" s="122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1:15">
      <c r="A148" s="123" t="s">
        <v>919</v>
      </c>
      <c r="B148" s="123"/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f>SUM(C148:N148)</f>
        <v>0</v>
      </c>
    </row>
    <row r="149" spans="1:15">
      <c r="A149" s="123" t="s">
        <v>245</v>
      </c>
      <c r="B149" s="123"/>
      <c r="C149" s="116"/>
      <c r="D149" s="116"/>
      <c r="E149" s="116"/>
      <c r="F149" s="116"/>
      <c r="G149" s="116"/>
      <c r="H149" s="116">
        <v>0</v>
      </c>
      <c r="I149" s="116">
        <v>0</v>
      </c>
      <c r="J149" s="116">
        <v>0</v>
      </c>
      <c r="K149" s="116"/>
      <c r="L149" s="116"/>
      <c r="M149" s="116"/>
      <c r="N149" s="116"/>
      <c r="O149" s="116"/>
    </row>
    <row r="150" spans="1:15" ht="14.45" hidden="1" customHeight="1">
      <c r="A150" s="123" t="s">
        <v>127</v>
      </c>
      <c r="B150" s="123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1:15">
      <c r="A151" s="123" t="s">
        <v>920</v>
      </c>
      <c r="B151" s="123"/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f>SUM(C151:N151)</f>
        <v>0</v>
      </c>
    </row>
    <row r="152" spans="1:15" s="51" customFormat="1">
      <c r="A152" s="122" t="s">
        <v>131</v>
      </c>
      <c r="B152" s="122"/>
      <c r="C152" s="112">
        <f>SUM(C148:C151)</f>
        <v>0</v>
      </c>
      <c r="D152" s="112">
        <f t="shared" ref="D152:N152" si="20">SUM(D148:D151)</f>
        <v>0</v>
      </c>
      <c r="E152" s="112">
        <f t="shared" si="20"/>
        <v>0</v>
      </c>
      <c r="F152" s="112">
        <f t="shared" si="20"/>
        <v>0</v>
      </c>
      <c r="G152" s="112">
        <f t="shared" si="20"/>
        <v>0</v>
      </c>
      <c r="H152" s="112">
        <f t="shared" si="20"/>
        <v>0</v>
      </c>
      <c r="I152" s="112">
        <f t="shared" si="20"/>
        <v>0</v>
      </c>
      <c r="J152" s="112">
        <f t="shared" si="20"/>
        <v>0</v>
      </c>
      <c r="K152" s="112">
        <f t="shared" si="20"/>
        <v>0</v>
      </c>
      <c r="L152" s="112">
        <f t="shared" si="20"/>
        <v>0</v>
      </c>
      <c r="M152" s="112">
        <f t="shared" si="20"/>
        <v>0</v>
      </c>
      <c r="N152" s="112">
        <f t="shared" si="20"/>
        <v>0</v>
      </c>
      <c r="O152" s="112">
        <f>SUM(C152:N152)</f>
        <v>0</v>
      </c>
    </row>
    <row r="153" spans="1:15">
      <c r="A153" s="121" t="s">
        <v>246</v>
      </c>
      <c r="B153" s="121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1:15" s="51" customFormat="1">
      <c r="A154" s="120" t="s">
        <v>247</v>
      </c>
      <c r="B154" s="120"/>
      <c r="C154" s="112">
        <f>SUM(C153,C152,C146)</f>
        <v>0</v>
      </c>
      <c r="D154" s="112">
        <f t="shared" ref="D154:N154" si="21">SUM(D153,D152,D146)</f>
        <v>0</v>
      </c>
      <c r="E154" s="112">
        <f t="shared" si="21"/>
        <v>0</v>
      </c>
      <c r="F154" s="112">
        <f t="shared" si="21"/>
        <v>0</v>
      </c>
      <c r="G154" s="112">
        <f t="shared" si="21"/>
        <v>0</v>
      </c>
      <c r="H154" s="112">
        <f t="shared" si="21"/>
        <v>0</v>
      </c>
      <c r="I154" s="112">
        <f t="shared" si="21"/>
        <v>0</v>
      </c>
      <c r="J154" s="112">
        <f t="shared" si="21"/>
        <v>0</v>
      </c>
      <c r="K154" s="112">
        <f t="shared" si="21"/>
        <v>0</v>
      </c>
      <c r="L154" s="112">
        <f t="shared" si="21"/>
        <v>0</v>
      </c>
      <c r="M154" s="112">
        <f t="shared" si="21"/>
        <v>0</v>
      </c>
      <c r="N154" s="112">
        <f t="shared" si="21"/>
        <v>0</v>
      </c>
      <c r="O154" s="112">
        <f>SUM(O153,O152,O146)</f>
        <v>0</v>
      </c>
    </row>
    <row r="155" spans="1:15" ht="14.45" hidden="1" customHeight="1">
      <c r="A155" s="124" t="s">
        <v>132</v>
      </c>
      <c r="B155" s="124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1:15">
      <c r="A156" s="124" t="s">
        <v>133</v>
      </c>
      <c r="B156" s="124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1:15">
      <c r="A157" s="124" t="s">
        <v>134</v>
      </c>
      <c r="B157" s="124"/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f t="shared" ref="O157" si="22">SUM(C157:N157)</f>
        <v>0</v>
      </c>
    </row>
    <row r="158" spans="1:15" s="51" customFormat="1">
      <c r="A158" s="118" t="s">
        <v>135</v>
      </c>
      <c r="B158" s="118"/>
      <c r="C158" s="112">
        <f>SUM(C155:C157,C154,C144)</f>
        <v>0</v>
      </c>
      <c r="D158" s="112">
        <f t="shared" ref="D158:N158" si="23">SUM(D155:D157,D154,D144)</f>
        <v>0</v>
      </c>
      <c r="E158" s="112">
        <f t="shared" si="23"/>
        <v>0</v>
      </c>
      <c r="F158" s="112">
        <f t="shared" si="23"/>
        <v>0</v>
      </c>
      <c r="G158" s="112">
        <f t="shared" si="23"/>
        <v>0</v>
      </c>
      <c r="H158" s="112">
        <f t="shared" si="23"/>
        <v>0</v>
      </c>
      <c r="I158" s="112">
        <f t="shared" si="23"/>
        <v>0</v>
      </c>
      <c r="J158" s="112">
        <f t="shared" si="23"/>
        <v>0</v>
      </c>
      <c r="K158" s="112">
        <f t="shared" si="23"/>
        <v>0</v>
      </c>
      <c r="L158" s="112">
        <f t="shared" si="23"/>
        <v>0</v>
      </c>
      <c r="M158" s="112">
        <f t="shared" si="23"/>
        <v>0</v>
      </c>
      <c r="N158" s="112">
        <f t="shared" si="23"/>
        <v>0</v>
      </c>
      <c r="O158" s="112">
        <f>SUM(O155:O157,O154,O144)</f>
        <v>0</v>
      </c>
    </row>
    <row r="159" spans="1:15">
      <c r="A159" s="125" t="s">
        <v>136</v>
      </c>
      <c r="B159" s="125"/>
      <c r="C159" s="116"/>
      <c r="D159" s="116"/>
      <c r="E159" s="116"/>
      <c r="F159" s="116"/>
      <c r="G159" s="116"/>
      <c r="H159" s="116"/>
      <c r="I159" s="126"/>
      <c r="J159" s="116"/>
      <c r="K159" s="116"/>
      <c r="L159" s="116"/>
      <c r="M159" s="116"/>
      <c r="N159" s="116"/>
      <c r="O159" s="116"/>
    </row>
    <row r="160" spans="1:15" ht="14.45" hidden="1" customHeight="1">
      <c r="A160" s="125" t="s">
        <v>137</v>
      </c>
      <c r="B160" s="12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1:15" ht="14.45" hidden="1" customHeight="1">
      <c r="A161" s="125" t="s">
        <v>138</v>
      </c>
      <c r="B161" s="12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1:15" ht="14.45" hidden="1" customHeight="1">
      <c r="A162" s="125" t="s">
        <v>139</v>
      </c>
      <c r="B162" s="12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1:15">
      <c r="A163" s="125" t="s">
        <v>140</v>
      </c>
      <c r="B163" s="125"/>
      <c r="C163" s="116"/>
      <c r="D163" s="116"/>
      <c r="E163" s="116"/>
      <c r="F163" s="116"/>
      <c r="G163" s="116"/>
      <c r="H163" s="116"/>
      <c r="I163" s="116"/>
      <c r="J163" s="116"/>
      <c r="K163" s="128"/>
      <c r="L163" s="128"/>
      <c r="M163" s="128"/>
      <c r="N163" s="128"/>
      <c r="O163" s="116">
        <f>SUM(C163:N163)</f>
        <v>0</v>
      </c>
    </row>
    <row r="164" spans="1:15" ht="14.45" hidden="1" customHeight="1">
      <c r="A164" s="125" t="s">
        <v>141</v>
      </c>
      <c r="B164" s="12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1:15">
      <c r="A165" s="125" t="s">
        <v>311</v>
      </c>
      <c r="B165" s="125"/>
      <c r="C165" s="116"/>
      <c r="D165" s="116"/>
      <c r="E165" s="116"/>
      <c r="F165" s="116"/>
      <c r="G165" s="116"/>
      <c r="H165" s="116"/>
      <c r="I165" s="126"/>
      <c r="J165" s="116"/>
      <c r="K165" s="116"/>
      <c r="L165" s="116"/>
      <c r="M165" s="116"/>
      <c r="N165" s="116"/>
      <c r="O165" s="117"/>
    </row>
    <row r="166" spans="1:15" ht="14.45" hidden="1" customHeight="1">
      <c r="A166" s="125" t="s">
        <v>143</v>
      </c>
      <c r="B166" s="12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1:15" s="39" customFormat="1">
      <c r="A167" s="113" t="s">
        <v>144</v>
      </c>
      <c r="B167" s="113"/>
      <c r="C167" s="127">
        <f t="shared" ref="C167:N167" si="24">SUM(C122:C128,C158,C159:C166)</f>
        <v>0</v>
      </c>
      <c r="D167" s="127">
        <f t="shared" si="24"/>
        <v>0</v>
      </c>
      <c r="E167" s="127">
        <f t="shared" si="24"/>
        <v>0</v>
      </c>
      <c r="F167" s="127">
        <f t="shared" si="24"/>
        <v>0</v>
      </c>
      <c r="G167" s="127">
        <f t="shared" si="24"/>
        <v>0</v>
      </c>
      <c r="H167" s="127">
        <f t="shared" si="24"/>
        <v>0</v>
      </c>
      <c r="I167" s="127">
        <f t="shared" si="24"/>
        <v>0</v>
      </c>
      <c r="J167" s="127">
        <f t="shared" si="24"/>
        <v>0</v>
      </c>
      <c r="K167" s="127">
        <f t="shared" si="24"/>
        <v>0</v>
      </c>
      <c r="L167" s="127">
        <f t="shared" si="24"/>
        <v>0</v>
      </c>
      <c r="M167" s="127">
        <f t="shared" si="24"/>
        <v>0</v>
      </c>
      <c r="N167" s="127">
        <f t="shared" si="24"/>
        <v>0</v>
      </c>
      <c r="O167" s="127">
        <f>SUM(O122:O128,O158,O159:O166)</f>
        <v>0</v>
      </c>
    </row>
    <row r="168" spans="1:15" s="39" customFormat="1" ht="6" customHeight="1">
      <c r="A168" s="45"/>
      <c r="B168" s="45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</row>
    <row r="169" spans="1:15">
      <c r="A169" s="27" t="s">
        <v>145</v>
      </c>
      <c r="B169" s="27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t="14.45" hidden="1" customHeight="1">
      <c r="A170" s="23" t="s">
        <v>146</v>
      </c>
      <c r="B170" s="23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1:15" ht="14.45" hidden="1" customHeight="1">
      <c r="A171" s="23" t="s">
        <v>147</v>
      </c>
      <c r="B171" s="23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1:15" ht="14.45" hidden="1" customHeight="1">
      <c r="A172" s="23" t="s">
        <v>148</v>
      </c>
      <c r="B172" s="23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1:15">
      <c r="A173" s="23" t="s">
        <v>249</v>
      </c>
      <c r="B173" s="23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>
        <f>SUM(C173:N173)</f>
        <v>0</v>
      </c>
    </row>
    <row r="174" spans="1:15">
      <c r="A174" s="23" t="s">
        <v>250</v>
      </c>
      <c r="B174" s="23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>
        <f>SUM(C174:N174)</f>
        <v>0</v>
      </c>
    </row>
    <row r="175" spans="1:15">
      <c r="A175" s="23" t="s">
        <v>151</v>
      </c>
      <c r="B175" s="23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>
        <f>SUM(C175:N175)</f>
        <v>0</v>
      </c>
    </row>
    <row r="176" spans="1:15">
      <c r="A176" s="23" t="s">
        <v>251</v>
      </c>
      <c r="B176" s="23"/>
      <c r="C176" s="116"/>
      <c r="D176" s="116"/>
      <c r="E176" s="116"/>
      <c r="F176" s="116"/>
      <c r="G176" s="116"/>
      <c r="H176" s="171"/>
      <c r="I176" s="171"/>
      <c r="J176" s="171"/>
      <c r="K176" s="116"/>
      <c r="L176" s="116"/>
      <c r="M176" s="116"/>
      <c r="N176" s="116"/>
      <c r="O176" s="116">
        <f>SUM(C176:N176)</f>
        <v>0</v>
      </c>
    </row>
    <row r="177" spans="1:15" ht="14.45" hidden="1" customHeight="1">
      <c r="A177" s="23" t="s">
        <v>152</v>
      </c>
      <c r="B177" s="23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1:15" s="48" customFormat="1">
      <c r="A178" s="53" t="s">
        <v>153</v>
      </c>
      <c r="B178" s="53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1:15">
      <c r="A179" s="31" t="s">
        <v>154</v>
      </c>
      <c r="B179" s="31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>
        <f>SUM(C179:N179)</f>
        <v>0</v>
      </c>
    </row>
    <row r="180" spans="1:15">
      <c r="A180" s="31" t="s">
        <v>155</v>
      </c>
      <c r="B180" s="31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>
        <f>SUM(C180:N180)</f>
        <v>0</v>
      </c>
    </row>
    <row r="181" spans="1:15">
      <c r="A181" s="31" t="s">
        <v>156</v>
      </c>
      <c r="B181" s="31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>
        <f>SUM(C181:N181)</f>
        <v>0</v>
      </c>
    </row>
    <row r="182" spans="1:15">
      <c r="A182" s="31" t="s">
        <v>157</v>
      </c>
      <c r="B182" s="31"/>
      <c r="C182" s="116"/>
      <c r="D182" s="116"/>
      <c r="E182" s="116"/>
      <c r="F182" s="116"/>
      <c r="G182" s="116"/>
      <c r="H182" s="116"/>
      <c r="I182" s="116"/>
      <c r="J182" s="116"/>
      <c r="K182" s="128"/>
      <c r="L182" s="128"/>
      <c r="M182" s="128"/>
      <c r="N182" s="128"/>
      <c r="O182" s="116">
        <f>SUM(C182:N182)</f>
        <v>0</v>
      </c>
    </row>
    <row r="183" spans="1:15">
      <c r="A183" s="31" t="s">
        <v>158</v>
      </c>
      <c r="B183" s="3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1:15">
      <c r="A184" s="31" t="s">
        <v>159</v>
      </c>
      <c r="B184" s="31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>
        <f>SUM(C184:N184)</f>
        <v>0</v>
      </c>
    </row>
    <row r="185" spans="1:15" s="51" customFormat="1">
      <c r="A185" s="53" t="s">
        <v>160</v>
      </c>
      <c r="B185" s="53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>
        <f t="shared" ref="O185" si="25">SUM(O179:O184)</f>
        <v>0</v>
      </c>
    </row>
    <row r="186" spans="1:15" ht="14.45" hidden="1" customHeight="1">
      <c r="A186" s="23" t="s">
        <v>161</v>
      </c>
      <c r="B186" s="23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1:15">
      <c r="A187" s="23" t="s">
        <v>162</v>
      </c>
      <c r="B187" s="23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>
        <f>SUM(C187:N187)</f>
        <v>0</v>
      </c>
    </row>
    <row r="188" spans="1:15" ht="15" customHeight="1">
      <c r="A188" s="23" t="s">
        <v>163</v>
      </c>
      <c r="B188" s="96"/>
      <c r="C188" s="408"/>
      <c r="D188" s="408"/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10">
        <f>SUM(C188:N189)</f>
        <v>0</v>
      </c>
    </row>
    <row r="189" spans="1:15" ht="36" customHeight="1">
      <c r="A189" s="23" t="s">
        <v>164</v>
      </c>
      <c r="B189" s="97"/>
      <c r="C189" s="409"/>
      <c r="D189" s="409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11"/>
    </row>
    <row r="190" spans="1:15" s="39" customFormat="1">
      <c r="A190" s="27" t="s">
        <v>165</v>
      </c>
      <c r="B190" s="27"/>
      <c r="C190" s="127">
        <f t="shared" ref="C190:O190" si="26">SUM(C170:C177,C185,C186:C189)</f>
        <v>0</v>
      </c>
      <c r="D190" s="127">
        <f t="shared" si="26"/>
        <v>0</v>
      </c>
      <c r="E190" s="127">
        <f t="shared" si="26"/>
        <v>0</v>
      </c>
      <c r="F190" s="127">
        <f t="shared" si="26"/>
        <v>0</v>
      </c>
      <c r="G190" s="127">
        <f t="shared" si="26"/>
        <v>0</v>
      </c>
      <c r="H190" s="127">
        <f t="shared" si="26"/>
        <v>0</v>
      </c>
      <c r="I190" s="127">
        <f t="shared" si="26"/>
        <v>0</v>
      </c>
      <c r="J190" s="127">
        <f t="shared" si="26"/>
        <v>0</v>
      </c>
      <c r="K190" s="127">
        <f t="shared" si="26"/>
        <v>0</v>
      </c>
      <c r="L190" s="127">
        <f t="shared" si="26"/>
        <v>0</v>
      </c>
      <c r="M190" s="127">
        <f t="shared" si="26"/>
        <v>0</v>
      </c>
      <c r="N190" s="127">
        <f t="shared" si="26"/>
        <v>0</v>
      </c>
      <c r="O190" s="127">
        <f t="shared" si="26"/>
        <v>0</v>
      </c>
    </row>
    <row r="191" spans="1:15" s="39" customFormat="1" ht="6" customHeight="1">
      <c r="A191" s="45"/>
      <c r="B191" s="45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</row>
    <row r="192" spans="1:15">
      <c r="A192" s="27" t="s">
        <v>166</v>
      </c>
      <c r="B192" s="27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>
      <c r="A193" s="23" t="s">
        <v>167</v>
      </c>
      <c r="B193" s="23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1:15">
      <c r="A194" s="23" t="s">
        <v>168</v>
      </c>
      <c r="B194" s="23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>
        <f>SUM(C194:N194)</f>
        <v>0</v>
      </c>
    </row>
    <row r="195" spans="1:15">
      <c r="A195" s="23" t="s">
        <v>169</v>
      </c>
      <c r="B195" s="23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>
        <f>SUM(C195:N195)</f>
        <v>0</v>
      </c>
    </row>
    <row r="196" spans="1:15">
      <c r="A196" s="23" t="s">
        <v>170</v>
      </c>
      <c r="B196" s="23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>
        <f>SUM(C196:N196)</f>
        <v>0</v>
      </c>
    </row>
    <row r="197" spans="1:15">
      <c r="A197" s="23" t="s">
        <v>171</v>
      </c>
      <c r="B197" s="23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>
        <f>SUM(C197:N197)</f>
        <v>0</v>
      </c>
    </row>
    <row r="198" spans="1:15" s="39" customFormat="1">
      <c r="A198" s="27" t="s">
        <v>172</v>
      </c>
      <c r="B198" s="27"/>
      <c r="C198" s="127">
        <f>SUM(C193:C197)</f>
        <v>0</v>
      </c>
      <c r="D198" s="127">
        <f t="shared" ref="D198:N198" si="27">SUM(D193:D197)</f>
        <v>0</v>
      </c>
      <c r="E198" s="127">
        <f t="shared" si="27"/>
        <v>0</v>
      </c>
      <c r="F198" s="127">
        <f t="shared" si="27"/>
        <v>0</v>
      </c>
      <c r="G198" s="127">
        <f t="shared" si="27"/>
        <v>0</v>
      </c>
      <c r="H198" s="127">
        <f t="shared" si="27"/>
        <v>0</v>
      </c>
      <c r="I198" s="127">
        <f t="shared" si="27"/>
        <v>0</v>
      </c>
      <c r="J198" s="127">
        <f t="shared" si="27"/>
        <v>0</v>
      </c>
      <c r="K198" s="127">
        <f t="shared" si="27"/>
        <v>0</v>
      </c>
      <c r="L198" s="127">
        <f t="shared" si="27"/>
        <v>0</v>
      </c>
      <c r="M198" s="127">
        <f t="shared" si="27"/>
        <v>0</v>
      </c>
      <c r="N198" s="127">
        <f t="shared" si="27"/>
        <v>0</v>
      </c>
      <c r="O198" s="127">
        <f>SUM(O193:O197)</f>
        <v>0</v>
      </c>
    </row>
    <row r="199" spans="1:15" s="39" customFormat="1" ht="6" customHeight="1">
      <c r="A199" s="45"/>
      <c r="B199" s="45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</row>
    <row r="200" spans="1:15">
      <c r="A200" s="27" t="s">
        <v>173</v>
      </c>
      <c r="B200" s="27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s="48" customFormat="1">
      <c r="A201" s="53" t="s">
        <v>174</v>
      </c>
      <c r="B201" s="53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>
      <c r="A202" s="31" t="s">
        <v>313</v>
      </c>
      <c r="B202" s="31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>
        <f>SUM(C202:N202)</f>
        <v>0</v>
      </c>
    </row>
    <row r="203" spans="1:15">
      <c r="A203" s="31" t="s">
        <v>176</v>
      </c>
      <c r="B203" s="31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>
        <f>SUM(C203:N203)</f>
        <v>0</v>
      </c>
    </row>
    <row r="204" spans="1:15">
      <c r="A204" s="31" t="s">
        <v>177</v>
      </c>
      <c r="B204" s="31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>
        <f>SUM(C204:N204)</f>
        <v>0</v>
      </c>
    </row>
    <row r="205" spans="1:15">
      <c r="A205" s="31" t="s">
        <v>178</v>
      </c>
      <c r="B205" s="31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>
        <f>SUM(C205:N205)</f>
        <v>0</v>
      </c>
    </row>
    <row r="206" spans="1:15">
      <c r="A206" s="31" t="s">
        <v>179</v>
      </c>
      <c r="B206" s="98"/>
      <c r="C206" s="153"/>
      <c r="D206" s="153"/>
      <c r="E206" s="153"/>
      <c r="F206" s="153"/>
      <c r="G206" s="153"/>
      <c r="H206" s="116"/>
      <c r="I206" s="116"/>
      <c r="J206" s="116"/>
      <c r="K206" s="153"/>
      <c r="L206" s="153"/>
      <c r="M206" s="153"/>
      <c r="N206" s="153"/>
      <c r="O206" s="116">
        <f>SUM(C206:N206)</f>
        <v>0</v>
      </c>
    </row>
    <row r="207" spans="1:15" s="51" customFormat="1">
      <c r="A207" s="53" t="s">
        <v>180</v>
      </c>
      <c r="B207" s="53"/>
      <c r="C207" s="112">
        <f>SUM(C202:C206)</f>
        <v>0</v>
      </c>
      <c r="D207" s="112">
        <f t="shared" ref="D207:O207" si="28">SUM(D202:D206)</f>
        <v>0</v>
      </c>
      <c r="E207" s="112">
        <f t="shared" si="28"/>
        <v>0</v>
      </c>
      <c r="F207" s="112">
        <f t="shared" si="28"/>
        <v>0</v>
      </c>
      <c r="G207" s="112">
        <f t="shared" si="28"/>
        <v>0</v>
      </c>
      <c r="H207" s="112">
        <f t="shared" si="28"/>
        <v>0</v>
      </c>
      <c r="I207" s="112">
        <f t="shared" si="28"/>
        <v>0</v>
      </c>
      <c r="J207" s="112">
        <f t="shared" si="28"/>
        <v>0</v>
      </c>
      <c r="K207" s="112">
        <f t="shared" si="28"/>
        <v>0</v>
      </c>
      <c r="L207" s="112">
        <f t="shared" si="28"/>
        <v>0</v>
      </c>
      <c r="M207" s="112">
        <f t="shared" si="28"/>
        <v>0</v>
      </c>
      <c r="N207" s="112">
        <f t="shared" si="28"/>
        <v>0</v>
      </c>
      <c r="O207" s="112">
        <f t="shared" si="28"/>
        <v>0</v>
      </c>
    </row>
    <row r="208" spans="1:15" ht="14.45" hidden="1" customHeight="1">
      <c r="A208" s="23" t="s">
        <v>181</v>
      </c>
      <c r="B208" s="23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1:15" ht="14.45" hidden="1" customHeight="1">
      <c r="A209" s="23" t="s">
        <v>182</v>
      </c>
      <c r="B209" s="23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1:15">
      <c r="A210" s="23" t="s">
        <v>183</v>
      </c>
      <c r="B210" s="23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>
        <f>SUM(C210:N210)</f>
        <v>0</v>
      </c>
    </row>
    <row r="211" spans="1:15">
      <c r="A211" s="23" t="s">
        <v>184</v>
      </c>
      <c r="B211" s="23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>
        <f>SUM(C211:N211)</f>
        <v>0</v>
      </c>
    </row>
    <row r="212" spans="1:15" ht="14.45" hidden="1" customHeight="1">
      <c r="A212" s="23" t="s">
        <v>185</v>
      </c>
      <c r="B212" s="23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1:15" ht="14.45" hidden="1" customHeight="1">
      <c r="A213" s="23" t="s">
        <v>186</v>
      </c>
      <c r="B213" s="23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1:15">
      <c r="A214" s="23" t="s">
        <v>187</v>
      </c>
      <c r="B214" s="23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>
        <f>SUM(C214:N214)</f>
        <v>0</v>
      </c>
    </row>
    <row r="215" spans="1:15" s="48" customFormat="1">
      <c r="A215" s="53" t="s">
        <v>188</v>
      </c>
      <c r="B215" s="53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1:15">
      <c r="A216" s="31" t="s">
        <v>189</v>
      </c>
      <c r="B216" s="31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1:15" ht="14.45" hidden="1" customHeight="1">
      <c r="A217" s="31" t="s">
        <v>190</v>
      </c>
      <c r="B217" s="31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1:15">
      <c r="A218" s="31" t="s">
        <v>191</v>
      </c>
      <c r="B218" s="31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s="48" customFormat="1">
      <c r="A219" s="53" t="s">
        <v>192</v>
      </c>
      <c r="B219" s="53"/>
      <c r="C219" s="112">
        <f t="shared" ref="C219:N219" si="29">SUM(C215:C217)</f>
        <v>0</v>
      </c>
      <c r="D219" s="112">
        <f t="shared" si="29"/>
        <v>0</v>
      </c>
      <c r="E219" s="112">
        <f t="shared" si="29"/>
        <v>0</v>
      </c>
      <c r="F219" s="112">
        <f t="shared" si="29"/>
        <v>0</v>
      </c>
      <c r="G219" s="112">
        <f t="shared" si="29"/>
        <v>0</v>
      </c>
      <c r="H219" s="112">
        <f t="shared" si="29"/>
        <v>0</v>
      </c>
      <c r="I219" s="112">
        <f t="shared" si="29"/>
        <v>0</v>
      </c>
      <c r="J219" s="112">
        <f t="shared" si="29"/>
        <v>0</v>
      </c>
      <c r="K219" s="112">
        <f t="shared" si="29"/>
        <v>0</v>
      </c>
      <c r="L219" s="112">
        <f t="shared" si="29"/>
        <v>0</v>
      </c>
      <c r="M219" s="112">
        <f t="shared" si="29"/>
        <v>0</v>
      </c>
      <c r="N219" s="112">
        <f t="shared" si="29"/>
        <v>0</v>
      </c>
      <c r="O219" s="112">
        <f>SUM(O216:O218)</f>
        <v>0</v>
      </c>
    </row>
    <row r="220" spans="1:15" s="39" customFormat="1">
      <c r="A220" s="27" t="s">
        <v>193</v>
      </c>
      <c r="B220" s="27"/>
      <c r="C220" s="127">
        <f t="shared" ref="C220:N220" si="30">SUM(C219,C208:C214,C207)</f>
        <v>0</v>
      </c>
      <c r="D220" s="127">
        <f t="shared" si="30"/>
        <v>0</v>
      </c>
      <c r="E220" s="127">
        <f t="shared" si="30"/>
        <v>0</v>
      </c>
      <c r="F220" s="127">
        <f t="shared" si="30"/>
        <v>0</v>
      </c>
      <c r="G220" s="127">
        <f t="shared" si="30"/>
        <v>0</v>
      </c>
      <c r="H220" s="127">
        <f t="shared" si="30"/>
        <v>0</v>
      </c>
      <c r="I220" s="127">
        <f t="shared" si="30"/>
        <v>0</v>
      </c>
      <c r="J220" s="127">
        <f t="shared" si="30"/>
        <v>0</v>
      </c>
      <c r="K220" s="127">
        <f t="shared" si="30"/>
        <v>0</v>
      </c>
      <c r="L220" s="127">
        <f t="shared" si="30"/>
        <v>0</v>
      </c>
      <c r="M220" s="127">
        <f t="shared" si="30"/>
        <v>0</v>
      </c>
      <c r="N220" s="127">
        <f t="shared" si="30"/>
        <v>0</v>
      </c>
      <c r="O220" s="127">
        <f>SUM(O219,O208:O214,O207)</f>
        <v>0</v>
      </c>
    </row>
    <row r="221" spans="1:15" s="39" customFormat="1" ht="6" customHeight="1">
      <c r="A221" s="45"/>
      <c r="B221" s="45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</row>
    <row r="222" spans="1:15">
      <c r="A222" s="27" t="s">
        <v>194</v>
      </c>
      <c r="B222" s="27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s="48" customFormat="1">
      <c r="A223" s="53" t="s">
        <v>195</v>
      </c>
      <c r="B223" s="53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1:15">
      <c r="A224" s="61" t="s">
        <v>314</v>
      </c>
      <c r="B224" s="61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1:15">
      <c r="A225" s="61" t="s">
        <v>314</v>
      </c>
      <c r="B225" s="61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1:15">
      <c r="A226" s="61" t="s">
        <v>315</v>
      </c>
      <c r="B226" s="61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1:15">
      <c r="A227" s="257" t="s">
        <v>921</v>
      </c>
      <c r="B227" s="61"/>
      <c r="C227" s="116">
        <v>2692</v>
      </c>
      <c r="D227" s="116">
        <v>2692</v>
      </c>
      <c r="E227" s="116">
        <v>2692</v>
      </c>
      <c r="F227" s="116">
        <v>2692</v>
      </c>
      <c r="G227" s="116">
        <v>2692</v>
      </c>
      <c r="H227" s="116">
        <v>2692</v>
      </c>
      <c r="I227" s="116">
        <v>4038</v>
      </c>
      <c r="J227" s="116">
        <v>2692</v>
      </c>
      <c r="K227" s="116">
        <v>2692</v>
      </c>
      <c r="L227" s="116">
        <v>2692</v>
      </c>
      <c r="M227" s="116">
        <v>2692</v>
      </c>
      <c r="N227" s="116">
        <v>4038</v>
      </c>
      <c r="O227" s="116">
        <f t="shared" ref="O227:O235" si="31">SUM(C227:N227)</f>
        <v>34996</v>
      </c>
    </row>
    <row r="228" spans="1:15">
      <c r="A228" s="61" t="s">
        <v>922</v>
      </c>
      <c r="B228" s="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>
        <f>SUM(C228:N228)</f>
        <v>0</v>
      </c>
    </row>
    <row r="229" spans="1:15">
      <c r="A229" s="61" t="s">
        <v>317</v>
      </c>
      <c r="B229" s="61"/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</row>
    <row r="230" spans="1:15">
      <c r="A230" s="61" t="s">
        <v>321</v>
      </c>
      <c r="B230" s="61"/>
      <c r="C230" s="174">
        <v>1153.8399999999999</v>
      </c>
      <c r="D230" s="174">
        <v>1153.8399999999999</v>
      </c>
      <c r="E230" s="174">
        <v>1153.8399999999999</v>
      </c>
      <c r="F230" s="174">
        <v>1153.8399999999999</v>
      </c>
      <c r="G230" s="174">
        <v>1153.8399999999999</v>
      </c>
      <c r="H230" s="174">
        <v>1153.8399999999999</v>
      </c>
      <c r="I230" s="174">
        <v>1730.77</v>
      </c>
      <c r="J230" s="174">
        <v>1153.8399999999999</v>
      </c>
      <c r="K230" s="174">
        <v>1153.8399999999999</v>
      </c>
      <c r="L230" s="174">
        <v>1153.8399999999999</v>
      </c>
      <c r="M230" s="174">
        <v>1153.8399999999999</v>
      </c>
      <c r="N230" s="174">
        <v>1730.77</v>
      </c>
      <c r="O230" s="100">
        <f t="shared" ref="O230" si="32">SUM(C230:N230)</f>
        <v>14999.94</v>
      </c>
    </row>
    <row r="231" spans="1:15">
      <c r="A231" s="61" t="s">
        <v>323</v>
      </c>
      <c r="B231" s="61"/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/>
      <c r="I231" s="116"/>
      <c r="J231" s="116"/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</row>
    <row r="232" spans="1:15">
      <c r="A232" s="61" t="s">
        <v>923</v>
      </c>
      <c r="B232" s="61"/>
      <c r="C232" s="116">
        <f>'Payroll Backup'!B12</f>
        <v>0</v>
      </c>
      <c r="D232" s="116">
        <f>'Payroll Backup'!C12</f>
        <v>0</v>
      </c>
      <c r="E232" s="116">
        <f>'Payroll Backup'!D12</f>
        <v>0</v>
      </c>
      <c r="F232" s="116">
        <f>'Payroll Backup'!E12</f>
        <v>0</v>
      </c>
      <c r="G232" s="116">
        <f>'Payroll Backup'!F12</f>
        <v>0</v>
      </c>
      <c r="H232" s="116">
        <f>'Payroll Backup'!G12</f>
        <v>0</v>
      </c>
      <c r="I232" s="116">
        <f>'Payroll Backup'!H12</f>
        <v>0</v>
      </c>
      <c r="J232" s="116">
        <f>'Payroll Backup'!I12</f>
        <v>0</v>
      </c>
      <c r="K232" s="116">
        <f>'Payroll Backup'!J12</f>
        <v>0</v>
      </c>
      <c r="L232" s="116">
        <f>'Payroll Backup'!K12</f>
        <v>0</v>
      </c>
      <c r="M232" s="116">
        <f>'Payroll Backup'!L12</f>
        <v>0</v>
      </c>
      <c r="N232" s="116">
        <f>'Payroll Backup'!M12</f>
        <v>0</v>
      </c>
      <c r="O232" s="116">
        <f t="shared" si="31"/>
        <v>0</v>
      </c>
    </row>
    <row r="233" spans="1:15">
      <c r="A233" s="61" t="s">
        <v>924</v>
      </c>
      <c r="B233" s="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>
        <f t="shared" si="31"/>
        <v>0</v>
      </c>
    </row>
    <row r="234" spans="1:15">
      <c r="A234" s="61" t="s">
        <v>908</v>
      </c>
      <c r="B234" s="61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6">
        <f t="shared" si="31"/>
        <v>0</v>
      </c>
    </row>
    <row r="235" spans="1:15">
      <c r="A235" s="61" t="s">
        <v>327</v>
      </c>
      <c r="B235" s="61"/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6">
        <f t="shared" si="31"/>
        <v>0</v>
      </c>
    </row>
    <row r="236" spans="1:15">
      <c r="A236" s="61" t="s">
        <v>328</v>
      </c>
      <c r="B236" s="61"/>
      <c r="C236" s="116">
        <v>0</v>
      </c>
      <c r="D236" s="116">
        <v>0</v>
      </c>
      <c r="E236" s="116">
        <v>0</v>
      </c>
      <c r="F236" s="116">
        <v>0</v>
      </c>
      <c r="G236" s="116">
        <v>0</v>
      </c>
      <c r="H236" s="116"/>
      <c r="I236" s="116"/>
      <c r="J236" s="116"/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</row>
    <row r="237" spans="1:15">
      <c r="A237" s="61" t="s">
        <v>909</v>
      </c>
      <c r="B237" s="61"/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16"/>
      <c r="I237" s="116"/>
      <c r="J237" s="116"/>
      <c r="K237" s="116">
        <v>0</v>
      </c>
      <c r="L237" s="116">
        <v>0</v>
      </c>
      <c r="M237" s="116">
        <v>0</v>
      </c>
      <c r="N237" s="116">
        <v>0</v>
      </c>
      <c r="O237" s="116"/>
    </row>
    <row r="238" spans="1:15">
      <c r="A238" s="61" t="s">
        <v>331</v>
      </c>
      <c r="B238" s="61"/>
      <c r="C238" s="116"/>
      <c r="D238" s="116"/>
      <c r="E238" s="116"/>
      <c r="F238" s="116"/>
      <c r="G238" s="116"/>
      <c r="H238" s="117">
        <v>0</v>
      </c>
      <c r="I238" s="117">
        <v>0</v>
      </c>
      <c r="J238" s="117">
        <v>0</v>
      </c>
      <c r="K238" s="116"/>
      <c r="L238" s="116"/>
      <c r="M238" s="116"/>
      <c r="N238" s="116"/>
      <c r="O238" s="116"/>
    </row>
    <row r="239" spans="1:15">
      <c r="A239" s="61" t="s">
        <v>215</v>
      </c>
      <c r="B239" s="61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</row>
    <row r="240" spans="1:15" s="51" customFormat="1">
      <c r="A240" s="53" t="s">
        <v>216</v>
      </c>
      <c r="B240" s="53"/>
      <c r="C240" s="112">
        <f>SUM(C224:C239)</f>
        <v>3845.84</v>
      </c>
      <c r="D240" s="112">
        <f t="shared" ref="D240:N240" si="33">SUM(D224:D239)</f>
        <v>3845.84</v>
      </c>
      <c r="E240" s="112">
        <f t="shared" si="33"/>
        <v>3845.84</v>
      </c>
      <c r="F240" s="112">
        <f t="shared" si="33"/>
        <v>3845.84</v>
      </c>
      <c r="G240" s="112">
        <f t="shared" si="33"/>
        <v>3845.84</v>
      </c>
      <c r="H240" s="112">
        <f t="shared" si="33"/>
        <v>3845.84</v>
      </c>
      <c r="I240" s="112">
        <f t="shared" si="33"/>
        <v>5768.77</v>
      </c>
      <c r="J240" s="112">
        <f t="shared" si="33"/>
        <v>3845.84</v>
      </c>
      <c r="K240" s="112">
        <f t="shared" si="33"/>
        <v>3845.84</v>
      </c>
      <c r="L240" s="112">
        <f t="shared" si="33"/>
        <v>3845.84</v>
      </c>
      <c r="M240" s="112">
        <f t="shared" si="33"/>
        <v>3845.84</v>
      </c>
      <c r="N240" s="112">
        <f t="shared" si="33"/>
        <v>5768.77</v>
      </c>
      <c r="O240" s="112">
        <f>SUM(O224:O239)</f>
        <v>49995.94</v>
      </c>
    </row>
    <row r="241" spans="1:15">
      <c r="A241" s="23" t="s">
        <v>217</v>
      </c>
      <c r="B241" s="23"/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0</v>
      </c>
      <c r="O241" s="116">
        <f t="shared" ref="O241:O243" si="34">SUM(C241:N241)</f>
        <v>0</v>
      </c>
    </row>
    <row r="242" spans="1:15">
      <c r="A242" s="23" t="s">
        <v>218</v>
      </c>
      <c r="B242" s="23"/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f t="shared" si="34"/>
        <v>0</v>
      </c>
    </row>
    <row r="243" spans="1:15">
      <c r="A243" s="268" t="s">
        <v>219</v>
      </c>
      <c r="B243" s="248" t="s">
        <v>925</v>
      </c>
      <c r="C243" s="117">
        <v>270</v>
      </c>
      <c r="D243" s="117">
        <v>270</v>
      </c>
      <c r="E243" s="117">
        <v>270</v>
      </c>
      <c r="F243" s="117">
        <v>270</v>
      </c>
      <c r="G243" s="117">
        <v>270</v>
      </c>
      <c r="H243" s="117">
        <v>270</v>
      </c>
      <c r="I243" s="117">
        <v>270</v>
      </c>
      <c r="J243" s="117">
        <v>270</v>
      </c>
      <c r="K243" s="117">
        <v>270</v>
      </c>
      <c r="L243" s="117">
        <v>270</v>
      </c>
      <c r="M243" s="117">
        <v>270</v>
      </c>
      <c r="N243" s="117">
        <v>270</v>
      </c>
      <c r="O243" s="116">
        <f t="shared" si="34"/>
        <v>3240</v>
      </c>
    </row>
    <row r="244" spans="1:15">
      <c r="A244" s="23" t="s">
        <v>911</v>
      </c>
      <c r="B244" s="248" t="s">
        <v>925</v>
      </c>
      <c r="C244" s="117">
        <v>83.33</v>
      </c>
      <c r="D244" s="117">
        <v>83.33</v>
      </c>
      <c r="E244" s="117">
        <v>83.33</v>
      </c>
      <c r="F244" s="117">
        <v>83.33</v>
      </c>
      <c r="G244" s="117">
        <v>83.33</v>
      </c>
      <c r="H244" s="117">
        <v>83.33</v>
      </c>
      <c r="I244" s="117">
        <v>83.33</v>
      </c>
      <c r="J244" s="117">
        <v>83.33</v>
      </c>
      <c r="K244" s="117">
        <v>83.34</v>
      </c>
      <c r="L244" s="117">
        <v>83.34</v>
      </c>
      <c r="M244" s="117">
        <v>83.34</v>
      </c>
      <c r="N244" s="117">
        <v>83.34</v>
      </c>
      <c r="O244" s="116">
        <f>SUM(C244:N244)</f>
        <v>1000.0000000000001</v>
      </c>
    </row>
    <row r="245" spans="1:15" s="39" customFormat="1">
      <c r="A245" s="27" t="s">
        <v>222</v>
      </c>
      <c r="B245" s="27"/>
      <c r="C245" s="127">
        <f>SUM(C240:C244)</f>
        <v>4199.17</v>
      </c>
      <c r="D245" s="127">
        <f t="shared" ref="D245:N245" si="35">SUM(D240:D244)</f>
        <v>4199.17</v>
      </c>
      <c r="E245" s="127">
        <f t="shared" si="35"/>
        <v>4199.17</v>
      </c>
      <c r="F245" s="127">
        <f t="shared" si="35"/>
        <v>4199.17</v>
      </c>
      <c r="G245" s="127">
        <f t="shared" si="35"/>
        <v>4199.17</v>
      </c>
      <c r="H245" s="127">
        <f t="shared" si="35"/>
        <v>4199.17</v>
      </c>
      <c r="I245" s="127">
        <f t="shared" si="35"/>
        <v>6122.1</v>
      </c>
      <c r="J245" s="127">
        <f t="shared" si="35"/>
        <v>4199.17</v>
      </c>
      <c r="K245" s="127">
        <f t="shared" si="35"/>
        <v>4199.18</v>
      </c>
      <c r="L245" s="127">
        <f t="shared" si="35"/>
        <v>4199.18</v>
      </c>
      <c r="M245" s="127">
        <f t="shared" si="35"/>
        <v>4199.18</v>
      </c>
      <c r="N245" s="127">
        <f t="shared" si="35"/>
        <v>6122.1100000000006</v>
      </c>
      <c r="O245" s="127">
        <f>SUM(O240:O244)</f>
        <v>54235.94</v>
      </c>
    </row>
    <row r="246" spans="1:15" s="39" customFormat="1" ht="6" customHeight="1">
      <c r="A246" s="45"/>
      <c r="B246" s="45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</row>
    <row r="247" spans="1:15">
      <c r="A247" s="27" t="s">
        <v>223</v>
      </c>
      <c r="B247" s="27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1:15">
      <c r="A248" s="40" t="s">
        <v>224</v>
      </c>
      <c r="B248" s="40"/>
      <c r="C248" s="156">
        <v>15</v>
      </c>
      <c r="D248" s="156">
        <v>15</v>
      </c>
      <c r="E248" s="156">
        <v>15</v>
      </c>
      <c r="F248" s="156">
        <v>15</v>
      </c>
      <c r="G248" s="156">
        <v>15</v>
      </c>
      <c r="H248" s="156">
        <v>15</v>
      </c>
      <c r="I248" s="156">
        <v>1500</v>
      </c>
      <c r="J248" s="156">
        <v>15</v>
      </c>
      <c r="K248" s="156">
        <v>15</v>
      </c>
      <c r="L248" s="156">
        <v>15</v>
      </c>
      <c r="M248" s="156">
        <v>15</v>
      </c>
      <c r="N248" s="156">
        <v>15</v>
      </c>
      <c r="O248" s="117">
        <f>SUM(C248:N248)</f>
        <v>1665</v>
      </c>
    </row>
    <row r="249" spans="1:15">
      <c r="A249" s="40" t="s">
        <v>225</v>
      </c>
      <c r="B249" s="40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</row>
    <row r="250" spans="1:15" s="39" customFormat="1">
      <c r="A250" s="27" t="s">
        <v>226</v>
      </c>
      <c r="B250" s="27"/>
      <c r="C250" s="127">
        <f>SUM(C248:C249)</f>
        <v>15</v>
      </c>
      <c r="D250" s="127">
        <f t="shared" ref="D250:O250" si="36">SUM(D248:D249)</f>
        <v>15</v>
      </c>
      <c r="E250" s="127">
        <f t="shared" si="36"/>
        <v>15</v>
      </c>
      <c r="F250" s="127">
        <f t="shared" si="36"/>
        <v>15</v>
      </c>
      <c r="G250" s="127">
        <f t="shared" si="36"/>
        <v>15</v>
      </c>
      <c r="H250" s="127">
        <f t="shared" ref="H250:J250" si="37">SUM(H248:H249)</f>
        <v>15</v>
      </c>
      <c r="I250" s="127">
        <f t="shared" si="37"/>
        <v>1500</v>
      </c>
      <c r="J250" s="127">
        <f t="shared" si="37"/>
        <v>15</v>
      </c>
      <c r="K250" s="127">
        <f t="shared" si="36"/>
        <v>15</v>
      </c>
      <c r="L250" s="127">
        <f t="shared" si="36"/>
        <v>15</v>
      </c>
      <c r="M250" s="127">
        <f t="shared" si="36"/>
        <v>15</v>
      </c>
      <c r="N250" s="127">
        <f t="shared" si="36"/>
        <v>15</v>
      </c>
      <c r="O250" s="127">
        <f t="shared" si="36"/>
        <v>1665</v>
      </c>
    </row>
    <row r="251" spans="1:15" s="39" customFormat="1" ht="6" customHeight="1">
      <c r="A251" s="45"/>
      <c r="B251" s="45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</row>
    <row r="252" spans="1:15">
      <c r="A252" s="27" t="s">
        <v>227</v>
      </c>
      <c r="B252" s="27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1:15">
      <c r="A253" s="23" t="s">
        <v>228</v>
      </c>
      <c r="B253" s="23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</row>
    <row r="254" spans="1:15" ht="15" hidden="1" customHeight="1">
      <c r="A254" s="23" t="s">
        <v>229</v>
      </c>
      <c r="B254" s="23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1:15">
      <c r="A255" s="23" t="s">
        <v>230</v>
      </c>
      <c r="B255" s="23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1:15">
      <c r="A256" s="23" t="s">
        <v>231</v>
      </c>
      <c r="B256" s="23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</row>
    <row r="257" spans="1:15" s="39" customFormat="1">
      <c r="A257" s="27" t="s">
        <v>236</v>
      </c>
      <c r="B257" s="27"/>
      <c r="C257" s="127">
        <f>SUM(C253:C256)</f>
        <v>0</v>
      </c>
      <c r="D257" s="127">
        <f t="shared" ref="D257:O257" si="38">SUM(D253:D256)</f>
        <v>0</v>
      </c>
      <c r="E257" s="127">
        <f t="shared" si="38"/>
        <v>0</v>
      </c>
      <c r="F257" s="127">
        <f t="shared" si="38"/>
        <v>0</v>
      </c>
      <c r="G257" s="127">
        <f t="shared" si="38"/>
        <v>0</v>
      </c>
      <c r="H257" s="127">
        <f t="shared" ref="H257:J257" si="39">SUM(H253:H256)</f>
        <v>0</v>
      </c>
      <c r="I257" s="127">
        <f t="shared" si="39"/>
        <v>0</v>
      </c>
      <c r="J257" s="127">
        <f t="shared" si="39"/>
        <v>0</v>
      </c>
      <c r="K257" s="127">
        <f t="shared" si="38"/>
        <v>0</v>
      </c>
      <c r="L257" s="127">
        <f t="shared" si="38"/>
        <v>0</v>
      </c>
      <c r="M257" s="127">
        <f t="shared" si="38"/>
        <v>0</v>
      </c>
      <c r="N257" s="127">
        <f t="shared" si="38"/>
        <v>0</v>
      </c>
      <c r="O257" s="127">
        <f t="shared" si="38"/>
        <v>0</v>
      </c>
    </row>
    <row r="258" spans="1:15">
      <c r="A258" s="33" t="s">
        <v>233</v>
      </c>
      <c r="B258" s="33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1:15">
      <c r="A259" s="33" t="s">
        <v>234</v>
      </c>
      <c r="B259" s="33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1:15">
      <c r="A260" s="33" t="s">
        <v>235</v>
      </c>
      <c r="B260" s="33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1:15" s="39" customFormat="1" ht="18.75">
      <c r="A261" s="55" t="s">
        <v>237</v>
      </c>
      <c r="B261" s="55"/>
      <c r="C261" s="149">
        <f t="shared" ref="C261:N261" si="40">SUM(C258:C260,C257,C250,C245,C220,C198,C190,C167,C119,C111)</f>
        <v>4214.17</v>
      </c>
      <c r="D261" s="149">
        <f t="shared" si="40"/>
        <v>4214.17</v>
      </c>
      <c r="E261" s="149">
        <f t="shared" si="40"/>
        <v>4214.17</v>
      </c>
      <c r="F261" s="149">
        <f t="shared" si="40"/>
        <v>4214.17</v>
      </c>
      <c r="G261" s="149">
        <f t="shared" si="40"/>
        <v>4214.17</v>
      </c>
      <c r="H261" s="149">
        <f t="shared" si="40"/>
        <v>4214.17</v>
      </c>
      <c r="I261" s="149">
        <f t="shared" si="40"/>
        <v>7622.1</v>
      </c>
      <c r="J261" s="149">
        <f t="shared" si="40"/>
        <v>4214.17</v>
      </c>
      <c r="K261" s="149">
        <f t="shared" si="40"/>
        <v>4214.18</v>
      </c>
      <c r="L261" s="149">
        <f t="shared" si="40"/>
        <v>4214.18</v>
      </c>
      <c r="M261" s="149">
        <f t="shared" si="40"/>
        <v>4214.18</v>
      </c>
      <c r="N261" s="149">
        <f t="shared" si="40"/>
        <v>6137.1100000000006</v>
      </c>
      <c r="O261" s="149">
        <f>SUM(O258:O260,O257,O250,O245,O220,O198,O190,O167,O119,O111)</f>
        <v>55900.94</v>
      </c>
    </row>
    <row r="262" spans="1:15"/>
    <row r="263" spans="1:15">
      <c r="N263" s="213"/>
      <c r="O263" s="144"/>
    </row>
    <row r="264" spans="1:15"/>
    <row r="265" spans="1:15">
      <c r="J265" s="254"/>
      <c r="K265" s="254"/>
      <c r="L265" s="254"/>
      <c r="O265" s="170"/>
    </row>
    <row r="266" spans="1:15">
      <c r="O266" s="144"/>
    </row>
    <row r="267" spans="1:15">
      <c r="O267" s="144"/>
    </row>
    <row r="268" spans="1:15">
      <c r="N268" s="169"/>
      <c r="O268" s="205"/>
    </row>
    <row r="269" spans="1:15">
      <c r="O269" s="144"/>
    </row>
    <row r="270" spans="1:15"/>
    <row r="271" spans="1:15"/>
  </sheetData>
  <mergeCells count="13">
    <mergeCell ref="H188:H189"/>
    <mergeCell ref="C188:C189"/>
    <mergeCell ref="D188:D189"/>
    <mergeCell ref="E188:E189"/>
    <mergeCell ref="F188:F189"/>
    <mergeCell ref="G188:G189"/>
    <mergeCell ref="O188:O189"/>
    <mergeCell ref="I188:I189"/>
    <mergeCell ref="J188:J189"/>
    <mergeCell ref="K188:K189"/>
    <mergeCell ref="L188:L189"/>
    <mergeCell ref="M188:M189"/>
    <mergeCell ref="N188:N189"/>
  </mergeCells>
  <pageMargins left="0.7" right="0.7" top="0.75" bottom="0.75" header="0.3" footer="0.3"/>
  <pageSetup paperSize="5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Final 2022 DRAFT</vt:lpstr>
      <vt:lpstr>Final 2021 Monthly Budget</vt:lpstr>
      <vt:lpstr>FINAL 2021 Budget</vt:lpstr>
      <vt:lpstr>Board of Directors</vt:lpstr>
      <vt:lpstr>Finance Committee</vt:lpstr>
      <vt:lpstr>Midyear Budget 2017</vt:lpstr>
      <vt:lpstr>Chart of Accounts </vt:lpstr>
      <vt:lpstr>2021-JJ Class</vt:lpstr>
      <vt:lpstr>AfterSchool Class</vt:lpstr>
      <vt:lpstr>MAPLE Class</vt:lpstr>
      <vt:lpstr>BRANCHES class</vt:lpstr>
      <vt:lpstr>BRANCHES class-With NSH exp</vt:lpstr>
      <vt:lpstr>Sch Partnership class</vt:lpstr>
      <vt:lpstr>Sch Part Class-WIth NSH expansi</vt:lpstr>
      <vt:lpstr>CEDAR Class</vt:lpstr>
      <vt:lpstr>Samara</vt:lpstr>
      <vt:lpstr>Fund. Class</vt:lpstr>
      <vt:lpstr>Mid Year-July 2020 Budget</vt:lpstr>
      <vt:lpstr>GO Class</vt:lpstr>
      <vt:lpstr>Summer Class</vt:lpstr>
      <vt:lpstr>Operations Backup</vt:lpstr>
      <vt:lpstr>Payroll Backup</vt:lpstr>
      <vt:lpstr>Budget Summary-2020 Final </vt:lpstr>
      <vt:lpstr>Budget Summary-FINAL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 Street Ops</dc:creator>
  <cp:keywords/>
  <dc:description/>
  <cp:lastModifiedBy>Faye</cp:lastModifiedBy>
  <cp:revision/>
  <dcterms:created xsi:type="dcterms:W3CDTF">2017-10-31T17:19:09Z</dcterms:created>
  <dcterms:modified xsi:type="dcterms:W3CDTF">2021-12-04T18:31:25Z</dcterms:modified>
  <cp:category/>
  <cp:contentStatus/>
</cp:coreProperties>
</file>